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bbin\Desktop\"/>
    </mc:Choice>
  </mc:AlternateContent>
  <bookViews>
    <workbookView xWindow="0" yWindow="0" windowWidth="16344" windowHeight="5544"/>
  </bookViews>
  <sheets>
    <sheet name="FY2023 Highway " sheetId="1" r:id="rId1"/>
    <sheet name=" EquipSched FY23" sheetId="2" r:id="rId2"/>
  </sheets>
  <definedNames>
    <definedName name="_xlnm.Print_Titles" localSheetId="0">'FY2023 Highway '!$1:$5</definedName>
    <definedName name="Z_7296042C_B306_40A2_B62F_45529281F3D7_.wvu.Cols" localSheetId="1" hidden="1">' EquipSched FY23'!$L:$N</definedName>
    <definedName name="Z_7296042C_B306_40A2_B62F_45529281F3D7_.wvu.Cols" localSheetId="0" hidden="1">'FY2023 Highway '!#REF!,'FY2023 Highway '!$I:$I</definedName>
    <definedName name="Z_7296042C_B306_40A2_B62F_45529281F3D7_.wvu.Rows" localSheetId="0" hidden="1">'FY2023 Highway '!$55:$56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2" i="2" l="1"/>
  <c r="K22" i="2"/>
  <c r="J22" i="2"/>
  <c r="I22" i="2"/>
  <c r="H22" i="2"/>
  <c r="G22" i="2"/>
  <c r="F22" i="2"/>
  <c r="E22" i="2"/>
  <c r="D22" i="2"/>
  <c r="L12" i="2"/>
  <c r="L10" i="2"/>
  <c r="L11" i="2" s="1"/>
  <c r="L8" i="2" s="1"/>
  <c r="D5" i="2"/>
  <c r="L4" i="2"/>
  <c r="D4" i="2"/>
  <c r="H78" i="1"/>
  <c r="F78" i="1"/>
  <c r="E78" i="1"/>
  <c r="D78" i="1"/>
  <c r="H75" i="1"/>
  <c r="F75" i="1"/>
  <c r="H63" i="1"/>
  <c r="F63" i="1"/>
  <c r="E63" i="1"/>
  <c r="E75" i="1" s="1"/>
  <c r="D63" i="1"/>
  <c r="D75" i="1" s="1"/>
  <c r="I61" i="1"/>
  <c r="H59" i="1"/>
  <c r="G59" i="1"/>
  <c r="G63" i="1" s="1"/>
  <c r="F59" i="1"/>
  <c r="E59" i="1"/>
  <c r="D59" i="1"/>
  <c r="H54" i="1"/>
  <c r="G54" i="1"/>
  <c r="F54" i="1"/>
  <c r="E54" i="1"/>
  <c r="D54" i="1"/>
  <c r="H34" i="1"/>
  <c r="F34" i="1"/>
  <c r="E34" i="1"/>
  <c r="D34" i="1"/>
  <c r="H20" i="1"/>
  <c r="G20" i="1"/>
  <c r="G79" i="1" s="1"/>
  <c r="G83" i="1" s="1"/>
  <c r="E20" i="1"/>
  <c r="D20" i="1"/>
  <c r="I12" i="1"/>
  <c r="E12" i="1"/>
  <c r="D12" i="1"/>
  <c r="H7" i="1"/>
  <c r="F7" i="1"/>
  <c r="F12" i="1" s="1"/>
  <c r="F79" i="1" s="1"/>
  <c r="F83" i="1" s="1"/>
  <c r="F6" i="1"/>
  <c r="H6" i="1" s="1"/>
  <c r="J6" i="1" l="1"/>
  <c r="H12" i="1"/>
  <c r="H79" i="1" s="1"/>
  <c r="H83" i="1" s="1"/>
  <c r="D79" i="1"/>
  <c r="D83" i="1" s="1"/>
  <c r="E79" i="1"/>
  <c r="E83" i="1" s="1"/>
</calcChain>
</file>

<file path=xl/comments1.xml><?xml version="1.0" encoding="utf-8"?>
<comments xmlns="http://schemas.openxmlformats.org/spreadsheetml/2006/main">
  <authors>
    <author/>
  </authors>
  <commentList>
    <comment ref="I21" authorId="0" shapeId="0">
      <text>
        <r>
          <rPr>
            <sz val="10"/>
            <rFont val="DejaVu Sans"/>
            <family val="2"/>
          </rPr>
          <t>Edee and Mark:
Confirm these with Patty--is Town included in these numbers?</t>
        </r>
      </text>
    </comment>
    <comment ref="C39" authorId="0" shapeId="0">
      <text>
        <r>
          <rPr>
            <sz val="10"/>
            <rFont val="DejaVu Sans"/>
            <family val="2"/>
          </rPr>
          <t>Edee L Edwards:
New category, as reserve</t>
        </r>
      </text>
    </comment>
  </commentList>
</comments>
</file>

<file path=xl/sharedStrings.xml><?xml version="1.0" encoding="utf-8"?>
<sst xmlns="http://schemas.openxmlformats.org/spreadsheetml/2006/main" count="182" uniqueCount="167">
  <si>
    <t>Highway Proposed Budget FY23 (July 1, 2022-June 30, 2023)</t>
  </si>
  <si>
    <t>Acct #</t>
  </si>
  <si>
    <t>Acct. Description</t>
  </si>
  <si>
    <t>Budget FY20</t>
  </si>
  <si>
    <t>Spent FY20</t>
  </si>
  <si>
    <t>Budget FY21</t>
  </si>
  <si>
    <t>Spent FY21</t>
  </si>
  <si>
    <t>Budget FY22</t>
  </si>
  <si>
    <t>Notes (prior to Dec. 2015)</t>
  </si>
  <si>
    <t>Proposed FY23</t>
  </si>
  <si>
    <t>Road Crew Gross wages</t>
  </si>
  <si>
    <t>Includes 3% increase--under review.  Also consider standard position rates and needed adjustments.</t>
  </si>
  <si>
    <t>Road Crew Overtime wages</t>
  </si>
  <si>
    <t>Includes 3% increase.  Assumes worse than average year: 50 extra OT hours.  Dec. 1-April 1 is 5-8 schedule</t>
  </si>
  <si>
    <t>Road Commissioner</t>
  </si>
  <si>
    <t>REVIEW AGAIN.  Review vs. others for FY16.</t>
  </si>
  <si>
    <t>Road Procurement</t>
  </si>
  <si>
    <t>(Temp position)</t>
  </si>
  <si>
    <t>Road Crew Civic Duty Wages</t>
  </si>
  <si>
    <t>Road Crew Comp Time</t>
  </si>
  <si>
    <t xml:space="preserve">7100 Total </t>
  </si>
  <si>
    <t>Salaries and Wages</t>
  </si>
  <si>
    <t>Conferences / Training</t>
  </si>
  <si>
    <t>Six session course for computers (cost unknown); environmental</t>
  </si>
  <si>
    <t>Health Insurance</t>
  </si>
  <si>
    <t>Level funding</t>
  </si>
  <si>
    <t>Life Insurance</t>
  </si>
  <si>
    <t>Premium 79.21/mo.  Includes disability insurance.</t>
  </si>
  <si>
    <t>Retirement</t>
  </si>
  <si>
    <t>4.5% of wages, so OT impacts</t>
  </si>
  <si>
    <t>Uniforms</t>
  </si>
  <si>
    <t>1 yr left in contract.  At current rate 8,014 for cleaning only.  Here planning to $750 per person.  Need to figure out how that is reimbursed.  Guilford gives clothing allowance of $400/year. Still need to do shop rags at $15/week.  Stratton sets up an expense account at a particular store.</t>
  </si>
  <si>
    <t>Hiring Costs / Drug Tests</t>
  </si>
  <si>
    <t>"Random", but drug tests are typically free, unless new hire.  Usually advertising fees.--Planned for 50*6 advertisements</t>
  </si>
  <si>
    <t>Bonus &amp; Awards</t>
  </si>
  <si>
    <t>Should create a policy for disbursement.</t>
  </si>
  <si>
    <t xml:space="preserve">7200 Total </t>
  </si>
  <si>
    <t>Employee Benefits &amp; Costs</t>
  </si>
  <si>
    <t>Medicare (Highway)</t>
  </si>
  <si>
    <t>FICA (Highway)</t>
  </si>
  <si>
    <t>Payroll Expenses/Town</t>
  </si>
  <si>
    <t>9700 Subtotal Highway</t>
  </si>
  <si>
    <t>Payroll Exp--Soc. Sec. &amp; Medicare</t>
  </si>
  <si>
    <t>FY2020 Deficit</t>
  </si>
  <si>
    <t>Electricity</t>
  </si>
  <si>
    <t>Heating Oil</t>
  </si>
  <si>
    <t>Prebought $7000 this year; usually 2000 gallons</t>
  </si>
  <si>
    <t>Communications (Phone)</t>
  </si>
  <si>
    <t>Review towards the end.  Pager/Smart phones? Check the town clerk bundle.  Already on unlimited long distance.  Includes Internet bundle assuming new customer discounts</t>
  </si>
  <si>
    <t>Building Repairs &amp; Maint.</t>
  </si>
  <si>
    <t>Generator--have 15Kw, need 25Kw.  Move heating fuel outside--$4k.  Roof elastomeric coating in FY16 est. $10K. Have 7800 in reserve fund. $2K regular maintance. FY16: Old garage (liability) / asset.  Warn separately</t>
  </si>
  <si>
    <t>Office Cleaning &amp; Supplies</t>
  </si>
  <si>
    <t>593 previous year</t>
  </si>
  <si>
    <t>Trash Collection</t>
  </si>
  <si>
    <t>Lewis will research timing for new laws (recyclables). Don't know impact on cost.</t>
  </si>
  <si>
    <t>Shop Supplies</t>
  </si>
  <si>
    <t>6037 last year</t>
  </si>
  <si>
    <t>New Salt Shed Construction</t>
  </si>
  <si>
    <t xml:space="preserve">7300 Total </t>
  </si>
  <si>
    <t>Garage Expenses</t>
  </si>
  <si>
    <t>Sand</t>
  </si>
  <si>
    <t>Current is 4000 cy at $7.70.  Assumption of $8 cy. 2016--bid for delivered as well as for self-hauling.  Est. $7/yard for us to truck it ourselves.</t>
  </si>
  <si>
    <t>Salt</t>
  </si>
  <si>
    <t>State negotiates price.  Went up 22% in FY15, but then price was adjusted back down</t>
  </si>
  <si>
    <t>Gravel</t>
  </si>
  <si>
    <t>Average year, 10K cy of crushed gravel.  Usu. 1500 cy of stone. FY16 choosing 7.5K cy, as we have stockile Using $16/cy as gravel cost, and $19/cy for stone, which is no cost increase, but assumes full cy needs.  1-2015 has 5K cy on the ground now.</t>
  </si>
  <si>
    <t>Gravel &amp; Stone (SRA)*</t>
  </si>
  <si>
    <t xml:space="preserve"> P&amp;L says STONE</t>
  </si>
  <si>
    <t>Our gravel depletion FEMA reimbursement will come to $60K likely.  Crushing our own; started at 100K, went to $150.  We have no material left in our gravel bed.  Confirm account exists.  NEVERMIND</t>
  </si>
  <si>
    <t>Stone</t>
  </si>
  <si>
    <t>Trucking Materials</t>
  </si>
  <si>
    <t>Chloride</t>
  </si>
  <si>
    <t>Some years, don't spend all.  Need to bid.  10,000 gallons</t>
  </si>
  <si>
    <t>Const. - Other (salt shed)</t>
  </si>
  <si>
    <t>Is this the category for normal guardrails?  What are average year needs</t>
  </si>
  <si>
    <t>Guardrails (SRA)*</t>
  </si>
  <si>
    <t>Resurfacing - Other</t>
  </si>
  <si>
    <t>Jacksonville Stage blacktop--reclaiming.   About .6 miles.  New plan to Tucker Road, .8 miles as that is turn around for sand truck.  Future:  Collins Road also getting rough, but as class 3 road, not eligible for grant money. 6-7000 reclaim, 2700 for culverts, gravel 2500 yards; $19/yd. delivered: $48,302.   There is no reserve account here. ($75/ton was estimate; last time was $72.35. BR prediction: $68!!)</t>
  </si>
  <si>
    <t>Resurfacing (SRA)*</t>
  </si>
  <si>
    <t>Cold Patch &amp; Culverts</t>
  </si>
  <si>
    <t>Culverts, 10K; Patch $1.5K</t>
  </si>
  <si>
    <t>Cold Patch &amp; Culverts (SRA)*</t>
  </si>
  <si>
    <t>Roadside Mowing</t>
  </si>
  <si>
    <t>Contractor spending 80 hours; rental $7K for a month</t>
  </si>
  <si>
    <t>Supplementary Road Assistance*</t>
  </si>
  <si>
    <t>Road Signs</t>
  </si>
  <si>
    <t>Additional signage at Brook Road curve.</t>
  </si>
  <si>
    <t>Road Signs (SRA)*</t>
  </si>
  <si>
    <t>Safety Gear</t>
  </si>
  <si>
    <t>Ask Brad.  Not uniforms or safety shoes--googles, gloves, helmets</t>
  </si>
  <si>
    <t>7400 Total</t>
  </si>
  <si>
    <t>Road Supplies &amp; Applications</t>
  </si>
  <si>
    <t>Equipment Reserve Fund</t>
  </si>
  <si>
    <t>From other worksheet; done</t>
  </si>
  <si>
    <t>Shop Equipment</t>
  </si>
  <si>
    <t>Shop Supplies &amp; Tools</t>
  </si>
  <si>
    <t>Air compressor in FY 14 at 2000.  Putting it down a bit</t>
  </si>
  <si>
    <t>Trucks</t>
  </si>
  <si>
    <t>??Truck #7 figure of 15,000</t>
  </si>
  <si>
    <t>Subtotal Equipment Purchases</t>
  </si>
  <si>
    <t>Grader (Lease)</t>
  </si>
  <si>
    <t>Tractor (Lease)</t>
  </si>
  <si>
    <t>Equipment Lease Payments</t>
  </si>
  <si>
    <t>(Former Equipment Fund)</t>
  </si>
  <si>
    <t>All Equipment</t>
  </si>
  <si>
    <t>All Equipment (SRA)*</t>
  </si>
  <si>
    <t>Insurance- VLCT Property &amp; Casualty/Equip</t>
  </si>
  <si>
    <t>Watch; this seems to have gone down a little.  VLCT current: 16,554</t>
  </si>
  <si>
    <t>Repairs &amp; Maintenance</t>
  </si>
  <si>
    <t>Added 30K for body work truck 2005.  a few occasional expenses; 4-5 sets of chains per truck per year; We recap large tires 4 or so times to save money, before replacing.  Verify with Brad, but seem to overspend consistently</t>
  </si>
  <si>
    <t>Tires</t>
  </si>
  <si>
    <t>Chains</t>
  </si>
  <si>
    <t>Plow/Grader Edges</t>
  </si>
  <si>
    <t>Diesel Fuel</t>
  </si>
  <si>
    <t>62K this year's bid.  Ave 17,500 gallons.  Level funding FY16</t>
  </si>
  <si>
    <t>Finance Charge</t>
  </si>
  <si>
    <t>Interest on Loan</t>
  </si>
  <si>
    <t>7600 Total</t>
  </si>
  <si>
    <t>Equipment &amp; Equip. Op. Costs</t>
  </si>
  <si>
    <t>Garage Bond Interest</t>
  </si>
  <si>
    <t>Interest amount should go down. Account number is 6551 for interest.  Bond payment doesn't show on P&amp;L as it is a liability</t>
  </si>
  <si>
    <t>Garage Bond Payment</t>
  </si>
  <si>
    <t>6550 Total</t>
  </si>
  <si>
    <t>Garage Bond * (See SlctBd)</t>
  </si>
  <si>
    <t>Highway Subtotal</t>
  </si>
  <si>
    <t>Highway budget percent increase from FY2014:</t>
  </si>
  <si>
    <t>Incomes Against Expenses</t>
  </si>
  <si>
    <t>Scott Fund</t>
  </si>
  <si>
    <t>Verify with Howard Smith.</t>
  </si>
  <si>
    <t>State Aid</t>
  </si>
  <si>
    <t>Other Funding</t>
  </si>
  <si>
    <t>Raise and Appropriate Highway</t>
  </si>
  <si>
    <t>Highway Raise &amp; Appropriate increase FY14 to FY15</t>
  </si>
  <si>
    <t>Town of Halifax Equipment Schedule 1/2023</t>
  </si>
  <si>
    <t>Model Year</t>
  </si>
  <si>
    <t>Equipment Description</t>
  </si>
  <si>
    <t>Purchase Price</t>
  </si>
  <si>
    <t>Purchase / Lease</t>
  </si>
  <si>
    <t>Normal Life Span (Years)</t>
  </si>
  <si>
    <t>Year of Replacement</t>
  </si>
  <si>
    <t>Estimated Replacement Cost</t>
  </si>
  <si>
    <t>International Tandem Dump Truck #1</t>
  </si>
  <si>
    <t>L</t>
  </si>
  <si>
    <t>International Tandem Dump Truck #2</t>
  </si>
  <si>
    <t>P</t>
  </si>
  <si>
    <t>Cash after insurance</t>
  </si>
  <si>
    <t>International Tandem Dump Truck #3</t>
  </si>
  <si>
    <t>WesternStar Single-Axle Dump Truck #4</t>
  </si>
  <si>
    <t>Ford F550 Truck #5</t>
  </si>
  <si>
    <t>GMC Pickup #6</t>
  </si>
  <si>
    <t>Reserve needed</t>
  </si>
  <si>
    <t>Morbark Wood Chipper</t>
  </si>
  <si>
    <t>Own</t>
  </si>
  <si>
    <t>Caterpillar Excavator</t>
  </si>
  <si>
    <t>Reserve fund for FY12&amp;13</t>
  </si>
  <si>
    <t>John Deere Loader</t>
  </si>
  <si>
    <t>Reserve left for replacing Truck #3</t>
  </si>
  <si>
    <t>Caterpillar AWD Grader</t>
  </si>
  <si>
    <t>Estimate #3 as tandem; cost with some salvaged parts including dump body</t>
  </si>
  <si>
    <t>New Holland Tractor</t>
  </si>
  <si>
    <t>Town of Halifax Equipment Lease and Reserve Plan 1/2023</t>
  </si>
  <si>
    <t>Lease</t>
  </si>
  <si>
    <t xml:space="preserve">Description </t>
  </si>
  <si>
    <t>2014 New Holland</t>
  </si>
  <si>
    <t>2017 Int'l WorkStar Tandem</t>
  </si>
  <si>
    <t>2020 WesternStar Dump Truck #4</t>
  </si>
  <si>
    <t>Total Lease Payments: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</si>
</sst>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 $&quot;#,##0.00\ ;&quot; $(&quot;#,##0.00\);&quot; $-&quot;#\ ;@\ "/>
    <numFmt numFmtId="165" formatCode="\$#,##0"/>
    <numFmt numFmtId="166" formatCode="#,##0.00\ ;&quot; (&quot;#,##0.00\);&quot; -&quot;#\ ;@\ "/>
    <numFmt numFmtId="167" formatCode="&quot; $&quot;#,##0\ ;&quot; $(&quot;#,##0\);&quot; $-&quot;#\ ;@\ "/>
    <numFmt numFmtId="168" formatCode="\$#,##0\ ;[Red]&quot;($&quot;#,##0\)"/>
  </numFmts>
  <fonts count="11">
    <font>
      <sz val="10"/>
      <name val="DejaVu Sans"/>
      <family val="2"/>
    </font>
    <font>
      <sz val="10"/>
      <name val="Arial"/>
      <family val="2"/>
    </font>
    <font>
      <b/>
      <u/>
      <sz val="11"/>
      <name val="Arial"/>
      <family val="2"/>
    </font>
    <font>
      <b/>
      <sz val="10"/>
      <name val="DejaVu Sans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trike/>
      <sz val="10"/>
      <name val="Arial"/>
      <family val="2"/>
    </font>
    <font>
      <i/>
      <sz val="10"/>
      <name val="Arial"/>
      <family val="2"/>
    </font>
    <font>
      <b/>
      <u/>
      <sz val="12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43"/>
        <bgColor indexed="26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164" fontId="1" fillId="0" borderId="0"/>
    <xf numFmtId="0" fontId="1" fillId="0" borderId="0"/>
  </cellStyleXfs>
  <cellXfs count="84">
    <xf numFmtId="0" fontId="0" fillId="0" borderId="0" xfId="0"/>
    <xf numFmtId="0" fontId="1" fillId="0" borderId="0" xfId="2" applyBorder="1"/>
    <xf numFmtId="0" fontId="2" fillId="0" borderId="0" xfId="2" applyFont="1" applyBorder="1" applyAlignment="1">
      <alignment horizontal="center"/>
    </xf>
    <xf numFmtId="165" fontId="1" fillId="0" borderId="0" xfId="1" applyNumberFormat="1" applyFont="1" applyFill="1" applyBorder="1" applyAlignment="1" applyProtection="1"/>
    <xf numFmtId="0" fontId="1" fillId="0" borderId="1" xfId="2" applyBorder="1" applyAlignment="1">
      <alignment wrapText="1"/>
    </xf>
    <xf numFmtId="0" fontId="1" fillId="0" borderId="0" xfId="2"/>
    <xf numFmtId="0" fontId="1" fillId="0" borderId="0" xfId="2" applyBorder="1" applyAlignment="1">
      <alignment wrapText="1"/>
    </xf>
    <xf numFmtId="0" fontId="3" fillId="0" borderId="2" xfId="0" applyFont="1" applyBorder="1" applyAlignment="1">
      <alignment horizontal="center"/>
    </xf>
    <xf numFmtId="0" fontId="0" fillId="0" borderId="2" xfId="0" applyBorder="1" applyAlignment="1"/>
    <xf numFmtId="0" fontId="3" fillId="0" borderId="0" xfId="0" applyFont="1" applyBorder="1" applyAlignment="1">
      <alignment horizontal="center"/>
    </xf>
    <xf numFmtId="0" fontId="0" fillId="0" borderId="0" xfId="0" applyAlignment="1"/>
    <xf numFmtId="0" fontId="4" fillId="0" borderId="3" xfId="2" applyFont="1" applyBorder="1" applyAlignment="1">
      <alignment horizontal="center" wrapText="1"/>
    </xf>
    <xf numFmtId="0" fontId="4" fillId="0" borderId="4" xfId="2" applyFont="1" applyBorder="1" applyAlignment="1">
      <alignment horizontal="center" wrapText="1"/>
    </xf>
    <xf numFmtId="165" fontId="4" fillId="0" borderId="5" xfId="1" applyNumberFormat="1" applyFont="1" applyFill="1" applyBorder="1" applyAlignment="1" applyProtection="1">
      <alignment horizontal="center" wrapText="1"/>
    </xf>
    <xf numFmtId="165" fontId="4" fillId="0" borderId="6" xfId="1" applyNumberFormat="1" applyFont="1" applyFill="1" applyBorder="1" applyAlignment="1" applyProtection="1">
      <alignment horizontal="center" wrapText="1"/>
    </xf>
    <xf numFmtId="0" fontId="1" fillId="0" borderId="7" xfId="2" applyFont="1" applyBorder="1"/>
    <xf numFmtId="0" fontId="1" fillId="0" borderId="8" xfId="2" applyFont="1" applyBorder="1"/>
    <xf numFmtId="42" fontId="1" fillId="0" borderId="9" xfId="1" applyNumberFormat="1" applyFont="1" applyFill="1" applyBorder="1" applyAlignment="1" applyProtection="1"/>
    <xf numFmtId="42" fontId="1" fillId="0" borderId="10" xfId="2" applyNumberFormat="1" applyFont="1" applyBorder="1" applyAlignment="1">
      <alignment wrapText="1"/>
    </xf>
    <xf numFmtId="44" fontId="1" fillId="0" borderId="0" xfId="2" applyNumberFormat="1"/>
    <xf numFmtId="42" fontId="1" fillId="0" borderId="0" xfId="2" applyNumberFormat="1" applyBorder="1" applyAlignment="1">
      <alignment wrapText="1"/>
    </xf>
    <xf numFmtId="42" fontId="1" fillId="0" borderId="11" xfId="2" applyNumberFormat="1" applyFont="1" applyFill="1" applyBorder="1" applyAlignment="1">
      <alignment wrapText="1"/>
    </xf>
    <xf numFmtId="42" fontId="1" fillId="0" borderId="11" xfId="2" applyNumberFormat="1" applyFont="1" applyBorder="1" applyAlignment="1">
      <alignment wrapText="1"/>
    </xf>
    <xf numFmtId="0" fontId="1" fillId="0" borderId="7" xfId="2" applyFont="1" applyFill="1" applyBorder="1"/>
    <xf numFmtId="0" fontId="1" fillId="0" borderId="8" xfId="2" applyFont="1" applyFill="1" applyBorder="1"/>
    <xf numFmtId="0" fontId="1" fillId="0" borderId="0" xfId="2" applyFill="1"/>
    <xf numFmtId="0" fontId="4" fillId="0" borderId="7" xfId="2" applyFont="1" applyBorder="1"/>
    <xf numFmtId="0" fontId="4" fillId="0" borderId="8" xfId="2" applyFont="1" applyBorder="1"/>
    <xf numFmtId="42" fontId="4" fillId="0" borderId="9" xfId="1" applyNumberFormat="1" applyFont="1" applyFill="1" applyBorder="1" applyAlignment="1" applyProtection="1"/>
    <xf numFmtId="42" fontId="1" fillId="0" borderId="11" xfId="2" applyNumberFormat="1" applyBorder="1" applyAlignment="1">
      <alignment wrapText="1"/>
    </xf>
    <xf numFmtId="164" fontId="1" fillId="0" borderId="0" xfId="2" applyNumberFormat="1"/>
    <xf numFmtId="42" fontId="1" fillId="2" borderId="11" xfId="1" applyNumberFormat="1" applyFont="1" applyFill="1" applyBorder="1" applyAlignment="1" applyProtection="1">
      <alignment wrapText="1"/>
    </xf>
    <xf numFmtId="0" fontId="4" fillId="0" borderId="7" xfId="2" applyFont="1" applyBorder="1" applyAlignment="1">
      <alignment wrapText="1"/>
    </xf>
    <xf numFmtId="0" fontId="4" fillId="0" borderId="8" xfId="2" applyFont="1" applyBorder="1" applyAlignment="1">
      <alignment wrapText="1"/>
    </xf>
    <xf numFmtId="166" fontId="1" fillId="0" borderId="0" xfId="2" applyNumberFormat="1"/>
    <xf numFmtId="0" fontId="4" fillId="0" borderId="8" xfId="2" applyFont="1" applyFill="1" applyBorder="1"/>
    <xf numFmtId="0" fontId="4" fillId="0" borderId="7" xfId="2" applyFont="1" applyBorder="1" applyAlignment="1">
      <alignment horizontal="center"/>
    </xf>
    <xf numFmtId="42" fontId="0" fillId="0" borderId="11" xfId="0" applyNumberFormat="1" applyFill="1" applyBorder="1" applyAlignment="1">
      <alignment wrapText="1"/>
    </xf>
    <xf numFmtId="42" fontId="0" fillId="0" borderId="11" xfId="0" applyNumberFormat="1" applyFont="1" applyBorder="1" applyAlignment="1">
      <alignment wrapText="1"/>
    </xf>
    <xf numFmtId="0" fontId="1" fillId="0" borderId="0" xfId="2" applyFont="1"/>
    <xf numFmtId="0" fontId="0" fillId="0" borderId="0" xfId="0" applyFont="1"/>
    <xf numFmtId="0" fontId="5" fillId="0" borderId="8" xfId="2" applyFont="1" applyBorder="1"/>
    <xf numFmtId="42" fontId="1" fillId="3" borderId="11" xfId="2" applyNumberFormat="1" applyFont="1" applyFill="1" applyBorder="1" applyAlignment="1">
      <alignment wrapText="1"/>
    </xf>
    <xf numFmtId="0" fontId="4" fillId="0" borderId="7" xfId="2" applyFont="1" applyFill="1" applyBorder="1"/>
    <xf numFmtId="0" fontId="4" fillId="0" borderId="0" xfId="2" applyFont="1" applyFill="1" applyBorder="1" applyAlignment="1">
      <alignment horizontal="center"/>
    </xf>
    <xf numFmtId="0" fontId="1" fillId="0" borderId="12" xfId="2" applyBorder="1"/>
    <xf numFmtId="0" fontId="4" fillId="0" borderId="8" xfId="2" applyFont="1" applyFill="1" applyBorder="1" applyAlignment="1">
      <alignment wrapText="1"/>
    </xf>
    <xf numFmtId="0" fontId="6" fillId="0" borderId="7" xfId="2" applyFont="1" applyBorder="1" applyAlignment="1">
      <alignment horizontal="center"/>
    </xf>
    <xf numFmtId="0" fontId="1" fillId="0" borderId="8" xfId="2" applyFont="1" applyBorder="1" applyAlignment="1">
      <alignment wrapText="1"/>
    </xf>
    <xf numFmtId="42" fontId="0" fillId="4" borderId="11" xfId="0" applyNumberFormat="1" applyFont="1" applyFill="1" applyBorder="1" applyAlignment="1">
      <alignment wrapText="1"/>
    </xf>
    <xf numFmtId="0" fontId="7" fillId="0" borderId="8" xfId="2" applyFont="1" applyBorder="1"/>
    <xf numFmtId="0" fontId="6" fillId="0" borderId="7" xfId="2" applyFont="1" applyFill="1" applyBorder="1" applyAlignment="1">
      <alignment horizontal="center"/>
    </xf>
    <xf numFmtId="0" fontId="4" fillId="0" borderId="7" xfId="2" applyFont="1" applyFill="1" applyBorder="1" applyAlignment="1">
      <alignment horizontal="center"/>
    </xf>
    <xf numFmtId="42" fontId="0" fillId="0" borderId="11" xfId="0" applyNumberFormat="1" applyFont="1" applyFill="1" applyBorder="1" applyAlignment="1">
      <alignment wrapText="1"/>
    </xf>
    <xf numFmtId="42" fontId="0" fillId="0" borderId="13" xfId="0" applyNumberFormat="1" applyFont="1" applyBorder="1" applyAlignment="1">
      <alignment wrapText="1"/>
    </xf>
    <xf numFmtId="42" fontId="0" fillId="0" borderId="14" xfId="0" applyNumberFormat="1" applyFont="1" applyBorder="1" applyAlignment="1">
      <alignment wrapText="1"/>
    </xf>
    <xf numFmtId="42" fontId="0" fillId="0" borderId="0" xfId="0" applyNumberFormat="1" applyFont="1" applyBorder="1" applyAlignment="1">
      <alignment wrapText="1"/>
    </xf>
    <xf numFmtId="0" fontId="4" fillId="0" borderId="7" xfId="2" applyFont="1" applyFill="1" applyBorder="1" applyAlignment="1"/>
    <xf numFmtId="42" fontId="1" fillId="2" borderId="11" xfId="2" applyNumberFormat="1" applyFont="1" applyFill="1" applyBorder="1" applyAlignment="1">
      <alignment wrapText="1"/>
    </xf>
    <xf numFmtId="0" fontId="1" fillId="0" borderId="7" xfId="2" applyBorder="1"/>
    <xf numFmtId="42" fontId="4" fillId="0" borderId="9" xfId="1" quotePrefix="1" applyNumberFormat="1" applyFont="1" applyFill="1" applyBorder="1" applyAlignment="1" applyProtection="1"/>
    <xf numFmtId="42" fontId="1" fillId="0" borderId="11" xfId="2" applyNumberFormat="1" applyFont="1" applyFill="1" applyBorder="1" applyAlignment="1">
      <alignment horizontal="left" wrapText="1"/>
    </xf>
    <xf numFmtId="0" fontId="4" fillId="0" borderId="7" xfId="2" applyFont="1" applyBorder="1" applyAlignment="1">
      <alignment vertical="center" wrapText="1"/>
    </xf>
    <xf numFmtId="42" fontId="0" fillId="0" borderId="0" xfId="0" applyNumberFormat="1" applyBorder="1" applyAlignment="1">
      <alignment wrapText="1"/>
    </xf>
    <xf numFmtId="0" fontId="4" fillId="0" borderId="15" xfId="2" applyFont="1" applyBorder="1"/>
    <xf numFmtId="0" fontId="1" fillId="0" borderId="16" xfId="2" applyBorder="1"/>
    <xf numFmtId="42" fontId="4" fillId="0" borderId="17" xfId="0" applyNumberFormat="1" applyFont="1" applyBorder="1"/>
    <xf numFmtId="42" fontId="1" fillId="0" borderId="18" xfId="2" applyNumberFormat="1" applyFill="1" applyBorder="1" applyAlignment="1">
      <alignment wrapText="1"/>
    </xf>
    <xf numFmtId="0" fontId="1" fillId="0" borderId="0" xfId="2" applyAlignment="1">
      <alignment wrapText="1"/>
    </xf>
    <xf numFmtId="0" fontId="8" fillId="0" borderId="0" xfId="2" applyFont="1" applyBorder="1" applyAlignment="1">
      <alignment horizontal="center"/>
    </xf>
    <xf numFmtId="0" fontId="4" fillId="0" borderId="0" xfId="2" applyFont="1" applyAlignment="1">
      <alignment wrapText="1"/>
    </xf>
    <xf numFmtId="0" fontId="1" fillId="0" borderId="0" xfId="2" applyFont="1" applyAlignment="1">
      <alignment wrapText="1"/>
    </xf>
    <xf numFmtId="167" fontId="1" fillId="0" borderId="0" xfId="1" applyNumberFormat="1" applyFill="1" applyBorder="1" applyAlignment="1" applyProtection="1"/>
    <xf numFmtId="167" fontId="1" fillId="0" borderId="0" xfId="1" applyNumberFormat="1"/>
    <xf numFmtId="168" fontId="9" fillId="0" borderId="0" xfId="2" applyNumberFormat="1" applyFont="1"/>
    <xf numFmtId="0" fontId="9" fillId="0" borderId="0" xfId="2" applyFont="1"/>
    <xf numFmtId="168" fontId="1" fillId="0" borderId="0" xfId="2" applyNumberFormat="1"/>
    <xf numFmtId="167" fontId="1" fillId="0" borderId="0" xfId="1" applyNumberFormat="1" applyFont="1" applyFill="1" applyBorder="1" applyAlignment="1" applyProtection="1"/>
    <xf numFmtId="168" fontId="10" fillId="0" borderId="0" xfId="2" applyNumberFormat="1" applyFont="1"/>
    <xf numFmtId="0" fontId="10" fillId="0" borderId="0" xfId="2" applyFont="1"/>
    <xf numFmtId="168" fontId="1" fillId="0" borderId="0" xfId="2" applyNumberFormat="1" applyFill="1"/>
    <xf numFmtId="0" fontId="4" fillId="0" borderId="0" xfId="2" applyFont="1"/>
    <xf numFmtId="0" fontId="1" fillId="0" borderId="0" xfId="2" applyFont="1" applyFill="1"/>
    <xf numFmtId="167" fontId="4" fillId="0" borderId="0" xfId="2" applyNumberFormat="1" applyFont="1"/>
  </cellXfs>
  <cellStyles count="3">
    <cellStyle name="Currency" xfId="1" builtinId="4"/>
    <cellStyle name="Excel Built-in Normal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/>
  </sheetPr>
  <dimension ref="A1:N83"/>
  <sheetViews>
    <sheetView tabSelected="1" zoomScaleNormal="100" zoomScaleSheetLayoutView="75" workbookViewId="0">
      <pane xSplit="3" ySplit="5" topLeftCell="D6" activePane="bottomRight" state="frozen"/>
      <selection activeCell="J86" sqref="J86"/>
      <selection pane="topRight" activeCell="J86" sqref="J86"/>
      <selection pane="bottomLeft" activeCell="J86" sqref="J86"/>
      <selection pane="bottomRight" activeCell="B2" sqref="B2"/>
    </sheetView>
  </sheetViews>
  <sheetFormatPr defaultColWidth="8.5546875" defaultRowHeight="13.2" outlineLevelRow="2"/>
  <cols>
    <col min="1" max="1" width="1" style="5" customWidth="1"/>
    <col min="2" max="2" width="11.33203125" style="5" customWidth="1"/>
    <col min="3" max="3" width="28.6640625" style="5" customWidth="1"/>
    <col min="4" max="4" width="12.33203125" style="3" bestFit="1" customWidth="1"/>
    <col min="5" max="5" width="12.33203125" style="3" customWidth="1"/>
    <col min="6" max="6" width="12.33203125" style="3" bestFit="1" customWidth="1"/>
    <col min="7" max="7" width="12.33203125" style="3" customWidth="1"/>
    <col min="8" max="8" width="14.44140625" style="3" customWidth="1"/>
    <col min="9" max="9" width="1.109375" style="68" hidden="1" customWidth="1"/>
    <col min="10" max="10" width="14.44140625" style="3" customWidth="1"/>
    <col min="11" max="11" width="12.33203125" style="5" customWidth="1"/>
    <col min="12" max="12" width="9.109375" style="5" customWidth="1"/>
    <col min="13" max="14" width="15.109375" style="5" customWidth="1"/>
    <col min="15" max="15" width="8.5546875" style="5" customWidth="1"/>
    <col min="16" max="16384" width="8.5546875" style="5"/>
  </cols>
  <sheetData>
    <row r="1" spans="2:11" ht="13.8">
      <c r="B1" s="1"/>
      <c r="C1" s="2"/>
      <c r="I1" s="4"/>
    </row>
    <row r="2" spans="2:11" ht="13.8">
      <c r="B2" s="1"/>
      <c r="C2" s="2"/>
      <c r="I2" s="6"/>
    </row>
    <row r="3" spans="2:11" customFormat="1" ht="13.8" thickBot="1">
      <c r="B3" s="7" t="s">
        <v>0</v>
      </c>
      <c r="C3" s="7"/>
      <c r="D3" s="7"/>
      <c r="E3" s="7"/>
      <c r="F3" s="7"/>
      <c r="G3" s="7"/>
      <c r="H3" s="7"/>
      <c r="I3" s="8"/>
      <c r="J3" s="8"/>
    </row>
    <row r="4" spans="2:11" customFormat="1" ht="14.4" thickTop="1" thickBot="1">
      <c r="B4" s="9"/>
      <c r="C4" s="10"/>
      <c r="D4" s="10"/>
      <c r="E4" s="10"/>
      <c r="F4" s="10"/>
      <c r="G4" s="10"/>
      <c r="H4" s="10"/>
      <c r="I4" s="10"/>
      <c r="J4" s="10"/>
    </row>
    <row r="5" spans="2:11" ht="30" customHeight="1">
      <c r="B5" s="11" t="s">
        <v>1</v>
      </c>
      <c r="C5" s="12" t="s">
        <v>2</v>
      </c>
      <c r="D5" s="13" t="s">
        <v>3</v>
      </c>
      <c r="E5" s="13" t="s">
        <v>4</v>
      </c>
      <c r="F5" s="14" t="s">
        <v>5</v>
      </c>
      <c r="G5" s="13" t="s">
        <v>6</v>
      </c>
      <c r="H5" s="13" t="s">
        <v>7</v>
      </c>
      <c r="I5" s="13" t="s">
        <v>8</v>
      </c>
      <c r="J5" s="13" t="s">
        <v>9</v>
      </c>
    </row>
    <row r="6" spans="2:11" ht="15" customHeight="1" outlineLevel="1">
      <c r="B6" s="15">
        <v>7110</v>
      </c>
      <c r="C6" s="16" t="s">
        <v>10</v>
      </c>
      <c r="D6" s="17">
        <v>229085</v>
      </c>
      <c r="E6" s="17">
        <v>238056.11</v>
      </c>
      <c r="F6" s="17">
        <f>D6*1.02</f>
        <v>233666.7</v>
      </c>
      <c r="G6" s="17">
        <v>238185.66</v>
      </c>
      <c r="H6" s="17">
        <f>F6*1.027105</f>
        <v>240000.2359035</v>
      </c>
      <c r="I6" s="18" t="s">
        <v>11</v>
      </c>
      <c r="J6" s="17">
        <f>H6*1.027105</f>
        <v>246505.44229766435</v>
      </c>
      <c r="K6" s="19"/>
    </row>
    <row r="7" spans="2:11" ht="15.75" customHeight="1" outlineLevel="1">
      <c r="B7" s="15">
        <v>7115</v>
      </c>
      <c r="C7" s="16" t="s">
        <v>12</v>
      </c>
      <c r="D7" s="17">
        <v>24884</v>
      </c>
      <c r="E7" s="17">
        <v>45572.02</v>
      </c>
      <c r="F7" s="17">
        <f>D7*1.02</f>
        <v>25381.68</v>
      </c>
      <c r="G7" s="17">
        <v>33812.74</v>
      </c>
      <c r="H7" s="17">
        <f>F7*1.71382</f>
        <v>43499.630817599995</v>
      </c>
      <c r="I7" s="20" t="s">
        <v>13</v>
      </c>
      <c r="J7" s="17">
        <v>43499.630817599995</v>
      </c>
    </row>
    <row r="8" spans="2:11" ht="13.5" customHeight="1" outlineLevel="1">
      <c r="B8" s="15">
        <v>7120</v>
      </c>
      <c r="C8" s="16" t="s">
        <v>14</v>
      </c>
      <c r="D8" s="17">
        <v>7200</v>
      </c>
      <c r="E8" s="17">
        <v>7200</v>
      </c>
      <c r="F8" s="17">
        <v>7200</v>
      </c>
      <c r="G8" s="17">
        <v>6600</v>
      </c>
      <c r="H8" s="17">
        <v>7200</v>
      </c>
      <c r="I8" s="21" t="s">
        <v>15</v>
      </c>
      <c r="J8" s="17">
        <v>7200</v>
      </c>
    </row>
    <row r="9" spans="2:11" ht="15" customHeight="1" outlineLevel="1">
      <c r="B9" s="15">
        <v>7130</v>
      </c>
      <c r="C9" s="16" t="s">
        <v>16</v>
      </c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8" t="s">
        <v>17</v>
      </c>
      <c r="J9" s="17">
        <v>0</v>
      </c>
    </row>
    <row r="10" spans="2:11" outlineLevel="1">
      <c r="B10" s="15">
        <v>7140</v>
      </c>
      <c r="C10" s="16" t="s">
        <v>18</v>
      </c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22"/>
      <c r="J10" s="17">
        <v>0</v>
      </c>
    </row>
    <row r="11" spans="2:11" s="25" customFormat="1" outlineLevel="1">
      <c r="B11" s="23">
        <v>7150</v>
      </c>
      <c r="C11" s="24" t="s">
        <v>19</v>
      </c>
      <c r="D11" s="17">
        <v>0</v>
      </c>
      <c r="E11" s="17">
        <v>555</v>
      </c>
      <c r="F11" s="17">
        <v>0</v>
      </c>
      <c r="G11" s="17">
        <v>2266.0300000000002</v>
      </c>
      <c r="H11" s="17">
        <v>0</v>
      </c>
      <c r="I11" s="21"/>
      <c r="J11" s="17">
        <v>0</v>
      </c>
    </row>
    <row r="12" spans="2:11">
      <c r="B12" s="26" t="s">
        <v>20</v>
      </c>
      <c r="C12" s="27" t="s">
        <v>21</v>
      </c>
      <c r="D12" s="28">
        <f>SUM(D6:D11)</f>
        <v>261169</v>
      </c>
      <c r="E12" s="28">
        <f>SUM(E6:E11)</f>
        <v>291383.13</v>
      </c>
      <c r="F12" s="28">
        <f>SUM(F6:F11)</f>
        <v>266248.38</v>
      </c>
      <c r="G12" s="28">
        <v>280864.43</v>
      </c>
      <c r="H12" s="28">
        <f>SUM(H6:H11)</f>
        <v>290699.8667211</v>
      </c>
      <c r="I12" s="22" t="e">
        <f>#REF!*1.03</f>
        <v>#REF!</v>
      </c>
      <c r="J12" s="28">
        <v>290699.8667211</v>
      </c>
    </row>
    <row r="13" spans="2:11" ht="18" customHeight="1" outlineLevel="1">
      <c r="B13" s="15">
        <v>7210</v>
      </c>
      <c r="C13" s="24" t="s">
        <v>22</v>
      </c>
      <c r="D13" s="17">
        <v>200</v>
      </c>
      <c r="E13" s="17">
        <v>0</v>
      </c>
      <c r="F13" s="17">
        <v>200</v>
      </c>
      <c r="G13" s="17">
        <v>0</v>
      </c>
      <c r="H13" s="17">
        <v>100</v>
      </c>
      <c r="I13" s="22" t="s">
        <v>23</v>
      </c>
      <c r="J13" s="17">
        <v>100</v>
      </c>
    </row>
    <row r="14" spans="2:11" ht="16.5" customHeight="1" outlineLevel="1">
      <c r="B14" s="15">
        <v>7220</v>
      </c>
      <c r="C14" s="24" t="s">
        <v>24</v>
      </c>
      <c r="D14" s="17">
        <v>108000</v>
      </c>
      <c r="E14" s="17">
        <v>112216.39</v>
      </c>
      <c r="F14" s="17">
        <v>116000</v>
      </c>
      <c r="G14" s="17">
        <v>119779.61</v>
      </c>
      <c r="H14" s="17">
        <v>122000</v>
      </c>
      <c r="I14" s="29" t="s">
        <v>25</v>
      </c>
      <c r="J14" s="17">
        <v>122000</v>
      </c>
      <c r="K14" s="30"/>
    </row>
    <row r="15" spans="2:11" ht="16.5" customHeight="1" outlineLevel="1">
      <c r="B15" s="15">
        <v>7230</v>
      </c>
      <c r="C15" s="24" t="s">
        <v>26</v>
      </c>
      <c r="D15" s="17">
        <v>780</v>
      </c>
      <c r="E15" s="17">
        <v>654.87</v>
      </c>
      <c r="F15" s="17">
        <v>780</v>
      </c>
      <c r="G15" s="17">
        <v>648.84</v>
      </c>
      <c r="H15" s="17">
        <v>780</v>
      </c>
      <c r="I15" s="22" t="s">
        <v>27</v>
      </c>
      <c r="J15" s="17">
        <v>780</v>
      </c>
    </row>
    <row r="16" spans="2:11" ht="14.25" customHeight="1" outlineLevel="1">
      <c r="B16" s="15">
        <v>7260</v>
      </c>
      <c r="C16" s="24" t="s">
        <v>28</v>
      </c>
      <c r="D16" s="17">
        <v>14000</v>
      </c>
      <c r="E16" s="17">
        <v>16324.72</v>
      </c>
      <c r="F16" s="17">
        <v>14000</v>
      </c>
      <c r="G16" s="17">
        <v>15716.32</v>
      </c>
      <c r="H16" s="17">
        <v>16000</v>
      </c>
      <c r="I16" s="29" t="s">
        <v>29</v>
      </c>
      <c r="J16" s="17">
        <v>16000</v>
      </c>
    </row>
    <row r="17" spans="2:11" ht="20.25" customHeight="1" outlineLevel="1">
      <c r="B17" s="15">
        <v>7270</v>
      </c>
      <c r="C17" s="24" t="s">
        <v>30</v>
      </c>
      <c r="D17" s="17">
        <v>4500</v>
      </c>
      <c r="E17" s="17">
        <v>2828.11</v>
      </c>
      <c r="F17" s="17">
        <v>4500</v>
      </c>
      <c r="G17" s="17">
        <v>3459.69</v>
      </c>
      <c r="H17" s="17">
        <v>4000</v>
      </c>
      <c r="I17" s="29" t="s">
        <v>31</v>
      </c>
      <c r="J17" s="17">
        <v>4000</v>
      </c>
    </row>
    <row r="18" spans="2:11" ht="17.25" customHeight="1" outlineLevel="1">
      <c r="B18" s="15">
        <v>7280</v>
      </c>
      <c r="C18" s="24" t="s">
        <v>32</v>
      </c>
      <c r="D18" s="17">
        <v>250</v>
      </c>
      <c r="E18" s="17">
        <v>95</v>
      </c>
      <c r="F18" s="17">
        <v>250</v>
      </c>
      <c r="G18" s="17">
        <v>206</v>
      </c>
      <c r="H18" s="17">
        <v>250</v>
      </c>
      <c r="I18" s="29" t="s">
        <v>33</v>
      </c>
      <c r="J18" s="17">
        <v>250</v>
      </c>
    </row>
    <row r="19" spans="2:11" ht="15" customHeight="1" outlineLevel="1">
      <c r="B19" s="15">
        <v>7290</v>
      </c>
      <c r="C19" s="24" t="s">
        <v>34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29" t="s">
        <v>35</v>
      </c>
      <c r="J19" s="17">
        <v>0</v>
      </c>
    </row>
    <row r="20" spans="2:11">
      <c r="B20" s="26" t="s">
        <v>36</v>
      </c>
      <c r="C20" s="27" t="s">
        <v>37</v>
      </c>
      <c r="D20" s="28">
        <f>SUM(D13:D19)</f>
        <v>127730</v>
      </c>
      <c r="E20" s="28">
        <f>SUM(E13:E19)</f>
        <v>132119.09</v>
      </c>
      <c r="F20" s="28"/>
      <c r="G20" s="28">
        <f>SUM(G13:G19)</f>
        <v>139810.46</v>
      </c>
      <c r="H20" s="28">
        <f>SUM(H13:H19)</f>
        <v>143130</v>
      </c>
      <c r="I20" s="22"/>
      <c r="J20" s="28">
        <v>143130</v>
      </c>
    </row>
    <row r="21" spans="2:11" outlineLevel="1">
      <c r="B21" s="15">
        <v>9710</v>
      </c>
      <c r="C21" s="16" t="s">
        <v>38</v>
      </c>
      <c r="D21" s="17"/>
      <c r="E21" s="17"/>
      <c r="F21" s="17"/>
      <c r="G21" s="28"/>
      <c r="H21" s="17"/>
      <c r="I21" s="31">
        <v>5532.28</v>
      </c>
      <c r="J21" s="17"/>
    </row>
    <row r="22" spans="2:11" outlineLevel="1">
      <c r="B22" s="15">
        <v>9720</v>
      </c>
      <c r="C22" s="16" t="s">
        <v>39</v>
      </c>
      <c r="D22" s="17"/>
      <c r="E22" s="17"/>
      <c r="F22" s="17"/>
      <c r="G22" s="17"/>
      <c r="H22" s="17"/>
      <c r="I22" s="31">
        <v>23655.15</v>
      </c>
      <c r="J22" s="17"/>
    </row>
    <row r="23" spans="2:11" outlineLevel="1">
      <c r="B23" s="15">
        <v>9730</v>
      </c>
      <c r="C23" s="16" t="s">
        <v>40</v>
      </c>
      <c r="D23" s="17"/>
      <c r="E23" s="17"/>
      <c r="F23" s="17"/>
      <c r="G23" s="17"/>
      <c r="H23" s="17"/>
      <c r="I23" s="31"/>
      <c r="J23" s="17"/>
    </row>
    <row r="24" spans="2:11" ht="15" customHeight="1">
      <c r="B24" s="32" t="s">
        <v>41</v>
      </c>
      <c r="C24" s="33" t="s">
        <v>42</v>
      </c>
      <c r="D24" s="28"/>
      <c r="E24" s="28"/>
      <c r="F24" s="28"/>
      <c r="G24" s="17"/>
      <c r="H24" s="28"/>
      <c r="I24" s="22"/>
      <c r="J24" s="28"/>
      <c r="K24" s="34"/>
    </row>
    <row r="25" spans="2:11" ht="15" customHeight="1">
      <c r="B25" s="32">
        <v>7305</v>
      </c>
      <c r="C25" s="33" t="s">
        <v>43</v>
      </c>
      <c r="D25" s="28"/>
      <c r="E25" s="28"/>
      <c r="F25" s="17">
        <v>40000</v>
      </c>
      <c r="G25" s="17">
        <v>0</v>
      </c>
      <c r="H25" s="17">
        <v>0</v>
      </c>
      <c r="I25" s="22"/>
      <c r="J25" s="17">
        <v>0</v>
      </c>
      <c r="K25" s="34"/>
    </row>
    <row r="26" spans="2:11" outlineLevel="1">
      <c r="B26" s="26">
        <v>7310</v>
      </c>
      <c r="C26" s="27" t="s">
        <v>44</v>
      </c>
      <c r="D26" s="17">
        <v>1800</v>
      </c>
      <c r="E26" s="17">
        <v>1417.57</v>
      </c>
      <c r="F26" s="17">
        <v>2000</v>
      </c>
      <c r="G26" s="17">
        <v>1543.55</v>
      </c>
      <c r="H26" s="17">
        <v>2400</v>
      </c>
      <c r="I26" s="29"/>
      <c r="J26" s="17">
        <v>2400</v>
      </c>
    </row>
    <row r="27" spans="2:11" ht="15" customHeight="1" outlineLevel="1">
      <c r="B27" s="26">
        <v>7320</v>
      </c>
      <c r="C27" s="27" t="s">
        <v>45</v>
      </c>
      <c r="D27" s="17">
        <v>5000</v>
      </c>
      <c r="E27" s="17">
        <v>7844.42</v>
      </c>
      <c r="F27" s="17">
        <v>5000</v>
      </c>
      <c r="G27" s="17">
        <v>407.83</v>
      </c>
      <c r="H27" s="17">
        <v>4000</v>
      </c>
      <c r="I27" s="22" t="s">
        <v>46</v>
      </c>
      <c r="J27" s="17">
        <v>4000</v>
      </c>
    </row>
    <row r="28" spans="2:11" ht="18" customHeight="1" outlineLevel="1">
      <c r="B28" s="26">
        <v>7330</v>
      </c>
      <c r="C28" s="35" t="s">
        <v>47</v>
      </c>
      <c r="D28" s="17">
        <v>2000</v>
      </c>
      <c r="E28" s="17">
        <v>2065.0700000000002</v>
      </c>
      <c r="F28" s="17">
        <v>2000</v>
      </c>
      <c r="G28" s="17">
        <v>2146.3200000000002</v>
      </c>
      <c r="H28" s="17">
        <v>2000</v>
      </c>
      <c r="I28" s="21" t="s">
        <v>48</v>
      </c>
      <c r="J28" s="17">
        <v>2000</v>
      </c>
    </row>
    <row r="29" spans="2:11" ht="19.5" customHeight="1" outlineLevel="1">
      <c r="B29" s="26">
        <v>7340</v>
      </c>
      <c r="C29" s="27" t="s">
        <v>49</v>
      </c>
      <c r="D29" s="17">
        <v>8000</v>
      </c>
      <c r="E29" s="17">
        <v>6076.98</v>
      </c>
      <c r="F29" s="17">
        <v>6000</v>
      </c>
      <c r="G29" s="17">
        <v>3811.09</v>
      </c>
      <c r="H29" s="17">
        <v>5000</v>
      </c>
      <c r="I29" s="22" t="s">
        <v>50</v>
      </c>
      <c r="J29" s="17">
        <v>5000</v>
      </c>
    </row>
    <row r="30" spans="2:11" ht="16.5" customHeight="1" outlineLevel="1">
      <c r="B30" s="26">
        <v>7360</v>
      </c>
      <c r="C30" s="27" t="s">
        <v>51</v>
      </c>
      <c r="D30" s="17">
        <v>600</v>
      </c>
      <c r="E30" s="17">
        <v>1110.97</v>
      </c>
      <c r="F30" s="17">
        <v>600</v>
      </c>
      <c r="G30" s="17">
        <v>1046.23</v>
      </c>
      <c r="H30" s="17">
        <v>500</v>
      </c>
      <c r="I30" s="29" t="s">
        <v>52</v>
      </c>
      <c r="J30" s="17">
        <v>500</v>
      </c>
    </row>
    <row r="31" spans="2:11" ht="17.25" customHeight="1" outlineLevel="1">
      <c r="B31" s="26">
        <v>7370</v>
      </c>
      <c r="C31" s="27" t="s">
        <v>53</v>
      </c>
      <c r="D31" s="17">
        <v>1080</v>
      </c>
      <c r="E31" s="17">
        <v>1258</v>
      </c>
      <c r="F31" s="17">
        <v>1080</v>
      </c>
      <c r="G31" s="17">
        <v>1440</v>
      </c>
      <c r="H31" s="17">
        <v>1500</v>
      </c>
      <c r="I31" s="21" t="s">
        <v>54</v>
      </c>
      <c r="J31" s="17">
        <v>1500</v>
      </c>
    </row>
    <row r="32" spans="2:11" ht="14.25" customHeight="1" outlineLevel="1">
      <c r="B32" s="26">
        <v>7380</v>
      </c>
      <c r="C32" s="27" t="s">
        <v>55</v>
      </c>
      <c r="D32" s="17">
        <v>8000</v>
      </c>
      <c r="E32" s="17">
        <v>11869.44</v>
      </c>
      <c r="F32" s="17">
        <v>7000</v>
      </c>
      <c r="G32" s="3">
        <v>8915.1299999999992</v>
      </c>
      <c r="H32" s="17">
        <v>7000</v>
      </c>
      <c r="I32" s="22" t="s">
        <v>56</v>
      </c>
      <c r="J32" s="17">
        <v>7000</v>
      </c>
    </row>
    <row r="33" spans="2:12" hidden="1" outlineLevel="1">
      <c r="B33" s="26">
        <v>7390</v>
      </c>
      <c r="C33" s="27" t="s">
        <v>57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22"/>
      <c r="J33" s="17">
        <v>0</v>
      </c>
    </row>
    <row r="34" spans="2:12" collapsed="1">
      <c r="B34" s="26" t="s">
        <v>58</v>
      </c>
      <c r="C34" s="27" t="s">
        <v>59</v>
      </c>
      <c r="D34" s="28">
        <f>SUM(D26:D33)</f>
        <v>26480</v>
      </c>
      <c r="E34" s="28">
        <f>SUM(E26:E33)</f>
        <v>31642.450000000004</v>
      </c>
      <c r="F34" s="28">
        <f>SUM(F25:F33)</f>
        <v>63680</v>
      </c>
      <c r="G34" s="28">
        <v>19310.150000000001</v>
      </c>
      <c r="H34" s="28">
        <f>SUM(H25:H33)</f>
        <v>22400</v>
      </c>
      <c r="I34" s="22"/>
      <c r="J34" s="28">
        <v>22400</v>
      </c>
    </row>
    <row r="35" spans="2:12" ht="13.5" customHeight="1" outlineLevel="1">
      <c r="B35" s="36">
        <v>7410</v>
      </c>
      <c r="C35" s="27" t="s">
        <v>60</v>
      </c>
      <c r="D35" s="17">
        <v>65000</v>
      </c>
      <c r="E35" s="17">
        <v>83605.2</v>
      </c>
      <c r="F35" s="17">
        <v>95000</v>
      </c>
      <c r="G35" s="17">
        <v>73915</v>
      </c>
      <c r="H35" s="17">
        <v>40000</v>
      </c>
      <c r="I35" s="37" t="s">
        <v>61</v>
      </c>
      <c r="J35" s="17">
        <v>40000</v>
      </c>
    </row>
    <row r="36" spans="2:12" ht="13.5" customHeight="1" outlineLevel="1">
      <c r="B36" s="36">
        <v>7420</v>
      </c>
      <c r="C36" s="27" t="s">
        <v>62</v>
      </c>
      <c r="D36" s="17">
        <v>25000</v>
      </c>
      <c r="E36" s="17">
        <v>27463.87</v>
      </c>
      <c r="F36" s="17">
        <v>25000</v>
      </c>
      <c r="G36" s="17">
        <v>22834.07</v>
      </c>
      <c r="H36" s="17">
        <v>26000</v>
      </c>
      <c r="I36" s="38" t="s">
        <v>63</v>
      </c>
      <c r="J36" s="17">
        <v>26000</v>
      </c>
      <c r="K36" s="39"/>
    </row>
    <row r="37" spans="2:12" ht="13.5" customHeight="1" outlineLevel="1">
      <c r="B37" s="36">
        <v>7430</v>
      </c>
      <c r="C37" s="27" t="s">
        <v>64</v>
      </c>
      <c r="D37" s="17">
        <v>60000</v>
      </c>
      <c r="E37" s="17">
        <v>58742.1</v>
      </c>
      <c r="F37" s="17">
        <v>95000</v>
      </c>
      <c r="G37" s="17">
        <v>98098.5</v>
      </c>
      <c r="H37" s="17">
        <v>130000</v>
      </c>
      <c r="I37" s="38" t="s">
        <v>65</v>
      </c>
      <c r="J37" s="17">
        <v>130000</v>
      </c>
      <c r="K37" s="40"/>
      <c r="L37"/>
    </row>
    <row r="38" spans="2:12" ht="13.5" customHeight="1" outlineLevel="1">
      <c r="B38" s="36">
        <v>7431</v>
      </c>
      <c r="C38" s="27" t="s">
        <v>66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29"/>
      <c r="J38" s="17">
        <v>0</v>
      </c>
      <c r="K38" s="39"/>
    </row>
    <row r="39" spans="2:12" ht="13.5" hidden="1" customHeight="1" outlineLevel="1">
      <c r="B39" s="36">
        <v>7435</v>
      </c>
      <c r="C39" s="41" t="s">
        <v>67</v>
      </c>
      <c r="D39" s="17">
        <v>0</v>
      </c>
      <c r="E39" s="17"/>
      <c r="F39" s="17">
        <v>0</v>
      </c>
      <c r="G39" s="17"/>
      <c r="H39" s="17">
        <v>0</v>
      </c>
      <c r="I39" s="42" t="s">
        <v>68</v>
      </c>
      <c r="J39" s="17">
        <v>0</v>
      </c>
    </row>
    <row r="40" spans="2:12" ht="13.5" customHeight="1" outlineLevel="1">
      <c r="B40" s="36">
        <v>7435</v>
      </c>
      <c r="C40" s="27" t="s">
        <v>69</v>
      </c>
      <c r="D40" s="17">
        <v>10000</v>
      </c>
      <c r="E40" s="17">
        <v>9725</v>
      </c>
      <c r="F40" s="17">
        <v>5000</v>
      </c>
      <c r="G40" s="17">
        <v>16543</v>
      </c>
      <c r="H40" s="17">
        <v>5000</v>
      </c>
      <c r="I40" s="42"/>
      <c r="J40" s="17">
        <v>5000</v>
      </c>
    </row>
    <row r="41" spans="2:12" ht="13.5" customHeight="1" outlineLevel="1">
      <c r="B41" s="36">
        <v>7436</v>
      </c>
      <c r="C41" s="27" t="s">
        <v>70</v>
      </c>
      <c r="D41" s="17"/>
      <c r="E41" s="17"/>
      <c r="F41" s="17"/>
      <c r="G41" s="17">
        <v>0</v>
      </c>
      <c r="H41" s="17">
        <v>95000</v>
      </c>
      <c r="I41" s="42"/>
      <c r="J41" s="17">
        <v>95000</v>
      </c>
    </row>
    <row r="42" spans="2:12" ht="13.5" customHeight="1" outlineLevel="1">
      <c r="B42" s="36">
        <v>7440</v>
      </c>
      <c r="C42" s="27" t="s">
        <v>71</v>
      </c>
      <c r="D42" s="17">
        <v>9000</v>
      </c>
      <c r="E42" s="17">
        <v>2314</v>
      </c>
      <c r="F42" s="17">
        <v>7000</v>
      </c>
      <c r="G42" s="17">
        <v>6481.35</v>
      </c>
      <c r="H42" s="17">
        <v>10000</v>
      </c>
      <c r="I42" s="22" t="s">
        <v>72</v>
      </c>
      <c r="J42" s="17">
        <v>10000</v>
      </c>
    </row>
    <row r="43" spans="2:12" ht="13.5" customHeight="1" outlineLevel="1">
      <c r="B43" s="36">
        <v>7450</v>
      </c>
      <c r="C43" s="27" t="s">
        <v>73</v>
      </c>
      <c r="D43" s="17">
        <v>0</v>
      </c>
      <c r="E43" s="17">
        <v>0</v>
      </c>
      <c r="F43" s="17">
        <v>0</v>
      </c>
      <c r="G43" s="17">
        <v>2395.2600000000002</v>
      </c>
      <c r="H43" s="17">
        <v>0</v>
      </c>
      <c r="I43" s="37" t="s">
        <v>74</v>
      </c>
      <c r="J43" s="17">
        <v>0</v>
      </c>
    </row>
    <row r="44" spans="2:12" ht="13.5" customHeight="1" outlineLevel="1">
      <c r="B44" s="36">
        <v>7451</v>
      </c>
      <c r="C44" s="35" t="s">
        <v>75</v>
      </c>
      <c r="D44" s="17">
        <v>0</v>
      </c>
      <c r="E44" s="17">
        <v>0</v>
      </c>
      <c r="F44" s="17">
        <v>0</v>
      </c>
      <c r="G44" s="17">
        <v>0</v>
      </c>
      <c r="H44" s="17">
        <v>0</v>
      </c>
      <c r="I44" s="20"/>
      <c r="J44" s="17">
        <v>0</v>
      </c>
    </row>
    <row r="45" spans="2:12" ht="13.5" customHeight="1" outlineLevel="1">
      <c r="B45" s="36">
        <v>7460</v>
      </c>
      <c r="C45" s="35" t="s">
        <v>76</v>
      </c>
      <c r="D45" s="17">
        <v>160000</v>
      </c>
      <c r="E45" s="17">
        <v>56435.17</v>
      </c>
      <c r="F45" s="17">
        <v>130000</v>
      </c>
      <c r="G45" s="17">
        <v>0</v>
      </c>
      <c r="H45" s="17">
        <v>160000</v>
      </c>
      <c r="I45" s="20" t="s">
        <v>77</v>
      </c>
      <c r="J45" s="17">
        <v>160000</v>
      </c>
    </row>
    <row r="46" spans="2:12" ht="13.5" customHeight="1" outlineLevel="1">
      <c r="B46" s="36">
        <v>7461</v>
      </c>
      <c r="C46" s="35" t="s">
        <v>78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20"/>
      <c r="J46" s="17">
        <v>0</v>
      </c>
    </row>
    <row r="47" spans="2:12" ht="13.5" customHeight="1" outlineLevel="1">
      <c r="B47" s="36">
        <v>7462</v>
      </c>
      <c r="C47" s="35" t="s">
        <v>79</v>
      </c>
      <c r="D47" s="17">
        <v>15000</v>
      </c>
      <c r="E47" s="17">
        <v>12880.34</v>
      </c>
      <c r="F47" s="17">
        <v>13000</v>
      </c>
      <c r="G47" s="17">
        <v>12563.5</v>
      </c>
      <c r="H47" s="17">
        <v>15000</v>
      </c>
      <c r="I47" s="20" t="s">
        <v>80</v>
      </c>
      <c r="J47" s="17">
        <v>15000</v>
      </c>
    </row>
    <row r="48" spans="2:12" ht="13.5" customHeight="1" outlineLevel="1">
      <c r="B48" s="36">
        <v>7463</v>
      </c>
      <c r="C48" s="35" t="s">
        <v>81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20"/>
      <c r="J48" s="17">
        <v>0</v>
      </c>
    </row>
    <row r="49" spans="1:10" ht="13.5" customHeight="1" outlineLevel="1">
      <c r="B49" s="36">
        <v>7470</v>
      </c>
      <c r="C49" s="35" t="s">
        <v>82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20" t="s">
        <v>83</v>
      </c>
      <c r="J49" s="17">
        <v>0</v>
      </c>
    </row>
    <row r="50" spans="1:10" ht="13.5" customHeight="1" outlineLevel="1">
      <c r="B50" s="36">
        <v>7475</v>
      </c>
      <c r="C50" s="35" t="s">
        <v>84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20"/>
      <c r="J50" s="17">
        <v>0</v>
      </c>
    </row>
    <row r="51" spans="1:10" ht="13.5" customHeight="1" outlineLevel="1">
      <c r="B51" s="36">
        <v>7480</v>
      </c>
      <c r="C51" s="35" t="s">
        <v>85</v>
      </c>
      <c r="D51" s="17">
        <v>3000</v>
      </c>
      <c r="E51" s="17">
        <v>1603.76</v>
      </c>
      <c r="F51" s="17">
        <v>2000</v>
      </c>
      <c r="G51" s="17"/>
      <c r="H51" s="17">
        <v>1500</v>
      </c>
      <c r="I51" s="20" t="s">
        <v>86</v>
      </c>
      <c r="J51" s="17">
        <v>1500</v>
      </c>
    </row>
    <row r="52" spans="1:10" ht="13.5" customHeight="1" outlineLevel="1">
      <c r="B52" s="36">
        <v>7481</v>
      </c>
      <c r="C52" s="35" t="s">
        <v>87</v>
      </c>
      <c r="D52" s="17">
        <v>0</v>
      </c>
      <c r="E52" s="17">
        <v>0</v>
      </c>
      <c r="F52" s="17">
        <v>0</v>
      </c>
      <c r="G52" s="17"/>
      <c r="H52" s="17">
        <v>0</v>
      </c>
      <c r="I52" s="20"/>
      <c r="J52" s="17">
        <v>0</v>
      </c>
    </row>
    <row r="53" spans="1:10" ht="15.75" customHeight="1" outlineLevel="1">
      <c r="B53" s="36">
        <v>7490</v>
      </c>
      <c r="C53" s="35" t="s">
        <v>88</v>
      </c>
      <c r="D53" s="17">
        <v>500</v>
      </c>
      <c r="E53" s="17">
        <v>1265.32</v>
      </c>
      <c r="F53" s="17">
        <v>500</v>
      </c>
      <c r="G53" s="17">
        <v>1211.9000000000001</v>
      </c>
      <c r="H53" s="17">
        <v>500</v>
      </c>
      <c r="I53" s="20" t="s">
        <v>89</v>
      </c>
      <c r="J53" s="17">
        <v>500</v>
      </c>
    </row>
    <row r="54" spans="1:10">
      <c r="B54" s="43" t="s">
        <v>90</v>
      </c>
      <c r="C54" s="35" t="s">
        <v>91</v>
      </c>
      <c r="D54" s="28">
        <f>SUM(D35:D53)</f>
        <v>347500</v>
      </c>
      <c r="E54" s="28">
        <f>SUM(E35:E53)</f>
        <v>254034.75999999998</v>
      </c>
      <c r="F54" s="28">
        <f>SUM(F35:F53)</f>
        <v>372500</v>
      </c>
      <c r="G54" s="28">
        <f>SUM(G35:G53)</f>
        <v>234042.58000000002</v>
      </c>
      <c r="H54" s="28">
        <f t="shared" ref="H54:J54" si="0">SUM(H35:H53)</f>
        <v>483000</v>
      </c>
      <c r="I54" s="22"/>
      <c r="J54" s="28">
        <v>483000</v>
      </c>
    </row>
    <row r="55" spans="1:10" ht="12" customHeight="1" outlineLevel="1">
      <c r="A55" s="44"/>
      <c r="B55" s="45"/>
      <c r="C55" s="46" t="s">
        <v>92</v>
      </c>
      <c r="D55" s="17">
        <v>10000</v>
      </c>
      <c r="E55" s="17">
        <v>0</v>
      </c>
      <c r="F55" s="17">
        <v>10000</v>
      </c>
      <c r="G55" s="17">
        <v>0</v>
      </c>
      <c r="H55" s="17">
        <v>0</v>
      </c>
      <c r="I55" s="22" t="s">
        <v>93</v>
      </c>
      <c r="J55" s="17">
        <v>0</v>
      </c>
    </row>
    <row r="56" spans="1:10" outlineLevel="2">
      <c r="B56" s="47"/>
      <c r="C56" s="48" t="s">
        <v>94</v>
      </c>
      <c r="D56" s="17">
        <v>1000</v>
      </c>
      <c r="E56" s="17"/>
      <c r="F56" s="17">
        <v>1000</v>
      </c>
      <c r="G56" s="17"/>
      <c r="H56" s="17">
        <v>1000</v>
      </c>
      <c r="I56" s="22"/>
      <c r="J56" s="17">
        <v>1000</v>
      </c>
    </row>
    <row r="57" spans="1:10" ht="15" customHeight="1" outlineLevel="2">
      <c r="B57" s="36">
        <v>7645</v>
      </c>
      <c r="C57" s="48" t="s">
        <v>95</v>
      </c>
      <c r="D57" s="17">
        <v>500</v>
      </c>
      <c r="E57" s="17">
        <v>3844.86</v>
      </c>
      <c r="F57" s="17">
        <v>500</v>
      </c>
      <c r="G57" s="17">
        <v>1202.79</v>
      </c>
      <c r="H57" s="17">
        <v>500</v>
      </c>
      <c r="I57" s="38" t="s">
        <v>96</v>
      </c>
      <c r="J57" s="17">
        <v>500</v>
      </c>
    </row>
    <row r="58" spans="1:10" ht="15" hidden="1" customHeight="1" outlineLevel="2">
      <c r="B58" s="36">
        <v>7665</v>
      </c>
      <c r="C58" s="48" t="s">
        <v>97</v>
      </c>
      <c r="D58" s="17">
        <v>0</v>
      </c>
      <c r="E58" s="17">
        <v>0</v>
      </c>
      <c r="F58" s="17">
        <v>0</v>
      </c>
      <c r="G58" s="17">
        <v>0</v>
      </c>
      <c r="H58" s="17">
        <v>0</v>
      </c>
      <c r="I58" s="49" t="s">
        <v>98</v>
      </c>
      <c r="J58" s="17">
        <v>0</v>
      </c>
    </row>
    <row r="59" spans="1:10" ht="12.75" customHeight="1" outlineLevel="1" collapsed="1">
      <c r="B59" s="36"/>
      <c r="C59" s="33" t="s">
        <v>99</v>
      </c>
      <c r="D59" s="28">
        <f>SUM(D55:D58)</f>
        <v>11500</v>
      </c>
      <c r="E59" s="28">
        <f>SUM(E55:E58)</f>
        <v>3844.86</v>
      </c>
      <c r="F59" s="28">
        <f>SUM(F55:F58)</f>
        <v>11500</v>
      </c>
      <c r="G59" s="28">
        <f>SUM(G55:G58)</f>
        <v>1202.79</v>
      </c>
      <c r="H59" s="28">
        <f>SUM(H55:H58)</f>
        <v>1500</v>
      </c>
      <c r="I59" s="22"/>
      <c r="J59" s="28">
        <v>1500</v>
      </c>
    </row>
    <row r="60" spans="1:10" outlineLevel="2">
      <c r="B60" s="36">
        <v>7640</v>
      </c>
      <c r="C60" s="50" t="s">
        <v>100</v>
      </c>
      <c r="D60" s="17">
        <v>34231.56</v>
      </c>
      <c r="E60" s="17">
        <v>34231.56</v>
      </c>
      <c r="F60" s="17">
        <v>34231.56</v>
      </c>
      <c r="G60" s="17">
        <v>0</v>
      </c>
      <c r="H60" s="17">
        <v>34231.56</v>
      </c>
      <c r="I60" s="22">
        <v>34231.56</v>
      </c>
      <c r="J60" s="17">
        <v>34231.56</v>
      </c>
    </row>
    <row r="61" spans="1:10" outlineLevel="2">
      <c r="B61" s="36">
        <v>7665</v>
      </c>
      <c r="C61" s="50" t="s">
        <v>97</v>
      </c>
      <c r="D61" s="17">
        <v>68596</v>
      </c>
      <c r="E61" s="17">
        <v>35055</v>
      </c>
      <c r="F61" s="17">
        <v>68000</v>
      </c>
      <c r="G61" s="17">
        <v>191191</v>
      </c>
      <c r="H61" s="17">
        <v>98000</v>
      </c>
      <c r="I61" s="22">
        <f>21996.54</f>
        <v>21996.54</v>
      </c>
      <c r="J61" s="17">
        <v>98000</v>
      </c>
    </row>
    <row r="62" spans="1:10" outlineLevel="2">
      <c r="B62" s="36">
        <v>7655</v>
      </c>
      <c r="C62" s="50" t="s">
        <v>101</v>
      </c>
      <c r="D62" s="17">
        <v>15000</v>
      </c>
      <c r="E62" s="17"/>
      <c r="F62" s="17">
        <v>17000</v>
      </c>
      <c r="G62" s="17">
        <v>0</v>
      </c>
      <c r="H62" s="17">
        <v>17000</v>
      </c>
      <c r="I62" s="22">
        <v>24049.15</v>
      </c>
      <c r="J62" s="17">
        <v>17000</v>
      </c>
    </row>
    <row r="63" spans="1:10" ht="17.25" customHeight="1" outlineLevel="1">
      <c r="B63" s="51"/>
      <c r="C63" s="35" t="s">
        <v>102</v>
      </c>
      <c r="D63" s="28">
        <f>SUM(D60:D62)</f>
        <v>117827.56</v>
      </c>
      <c r="E63" s="28">
        <f>SUM(E60:E62)</f>
        <v>69286.559999999998</v>
      </c>
      <c r="F63" s="28">
        <f>SUM(F60:F62)</f>
        <v>119231.56</v>
      </c>
      <c r="G63" s="28">
        <f>SUM(G55:G62)</f>
        <v>193596.58</v>
      </c>
      <c r="H63" s="28">
        <f>SUM(H60:H62)</f>
        <v>149231.56</v>
      </c>
      <c r="I63" s="22" t="s">
        <v>93</v>
      </c>
      <c r="J63" s="28">
        <v>149231.56</v>
      </c>
    </row>
    <row r="64" spans="1:10" outlineLevel="1">
      <c r="B64" s="43"/>
      <c r="C64" s="46" t="s">
        <v>103</v>
      </c>
      <c r="D64" s="17">
        <v>0</v>
      </c>
      <c r="E64" s="17">
        <v>0</v>
      </c>
      <c r="F64" s="17">
        <v>0</v>
      </c>
      <c r="G64" s="17">
        <v>0</v>
      </c>
      <c r="H64" s="17">
        <v>0</v>
      </c>
      <c r="I64" s="22"/>
      <c r="J64" s="17">
        <v>0</v>
      </c>
    </row>
    <row r="65" spans="2:14" outlineLevel="1">
      <c r="B65" s="52">
        <v>7660</v>
      </c>
      <c r="C65" s="46" t="s">
        <v>104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22"/>
      <c r="J65" s="17">
        <v>0</v>
      </c>
    </row>
    <row r="66" spans="2:14" outlineLevel="1">
      <c r="B66" s="52">
        <v>7661</v>
      </c>
      <c r="C66" s="46" t="s">
        <v>105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22"/>
      <c r="J66" s="17">
        <v>0</v>
      </c>
    </row>
    <row r="67" spans="2:14" ht="27" customHeight="1" outlineLevel="1">
      <c r="B67" s="36">
        <v>7670</v>
      </c>
      <c r="C67" s="33" t="s">
        <v>106</v>
      </c>
      <c r="D67" s="17">
        <v>13156</v>
      </c>
      <c r="E67" s="17">
        <v>12412</v>
      </c>
      <c r="F67" s="17">
        <v>11688</v>
      </c>
      <c r="G67" s="17">
        <v>13019</v>
      </c>
      <c r="H67" s="17">
        <v>13000</v>
      </c>
      <c r="I67" s="53" t="s">
        <v>107</v>
      </c>
      <c r="J67" s="17">
        <v>13000</v>
      </c>
    </row>
    <row r="68" spans="2:14" ht="13.5" customHeight="1" outlineLevel="1">
      <c r="B68" s="36">
        <v>7680</v>
      </c>
      <c r="C68" s="27" t="s">
        <v>108</v>
      </c>
      <c r="D68" s="17">
        <v>60000</v>
      </c>
      <c r="E68" s="17">
        <v>171110.26</v>
      </c>
      <c r="F68" s="17">
        <v>60000</v>
      </c>
      <c r="G68" s="17">
        <v>165926.78</v>
      </c>
      <c r="H68" s="17">
        <v>105000</v>
      </c>
      <c r="I68" s="38" t="s">
        <v>109</v>
      </c>
      <c r="J68" s="17">
        <v>105000</v>
      </c>
    </row>
    <row r="69" spans="2:14" ht="13.5" customHeight="1" outlineLevel="1">
      <c r="B69" s="36">
        <v>7681</v>
      </c>
      <c r="C69" s="27" t="s">
        <v>110</v>
      </c>
      <c r="D69" s="17"/>
      <c r="E69" s="17"/>
      <c r="F69" s="17"/>
      <c r="G69" s="17">
        <v>0</v>
      </c>
      <c r="H69" s="17">
        <v>12000</v>
      </c>
      <c r="I69" s="54"/>
      <c r="J69" s="17">
        <v>12000</v>
      </c>
    </row>
    <row r="70" spans="2:14" ht="13.5" customHeight="1" outlineLevel="1">
      <c r="B70" s="36">
        <v>7682</v>
      </c>
      <c r="C70" s="27" t="s">
        <v>111</v>
      </c>
      <c r="D70" s="17"/>
      <c r="E70" s="17"/>
      <c r="F70" s="17"/>
      <c r="G70" s="17">
        <v>0</v>
      </c>
      <c r="H70" s="17">
        <v>2500</v>
      </c>
      <c r="I70" s="54"/>
      <c r="J70" s="17">
        <v>2500</v>
      </c>
    </row>
    <row r="71" spans="2:14" ht="13.5" customHeight="1" outlineLevel="1">
      <c r="B71" s="36">
        <v>7683</v>
      </c>
      <c r="C71" s="27" t="s">
        <v>112</v>
      </c>
      <c r="D71" s="17"/>
      <c r="E71" s="17"/>
      <c r="F71" s="17"/>
      <c r="G71" s="17">
        <v>0</v>
      </c>
      <c r="H71" s="17">
        <v>5000</v>
      </c>
      <c r="I71" s="54"/>
      <c r="J71" s="17">
        <v>5000</v>
      </c>
    </row>
    <row r="72" spans="2:14" ht="13.5" customHeight="1" outlineLevel="1">
      <c r="B72" s="36">
        <v>7685</v>
      </c>
      <c r="C72" s="27" t="s">
        <v>113</v>
      </c>
      <c r="D72" s="17">
        <v>50000</v>
      </c>
      <c r="E72" s="17">
        <v>48433.14</v>
      </c>
      <c r="F72" s="17">
        <v>50000</v>
      </c>
      <c r="G72" s="17">
        <v>45749.39</v>
      </c>
      <c r="H72" s="17">
        <v>50000</v>
      </c>
      <c r="I72" s="54" t="s">
        <v>114</v>
      </c>
      <c r="J72" s="17">
        <v>50000</v>
      </c>
    </row>
    <row r="73" spans="2:14" ht="13.5" customHeight="1" outlineLevel="1">
      <c r="B73" s="36">
        <v>7690</v>
      </c>
      <c r="C73" s="27" t="s">
        <v>115</v>
      </c>
      <c r="D73" s="17">
        <v>0</v>
      </c>
      <c r="E73" s="17">
        <v>115.92</v>
      </c>
      <c r="F73" s="17">
        <v>0</v>
      </c>
      <c r="G73" s="17">
        <v>45749.39</v>
      </c>
      <c r="H73" s="17">
        <v>0</v>
      </c>
      <c r="I73" s="55"/>
      <c r="J73" s="17">
        <v>0</v>
      </c>
    </row>
    <row r="74" spans="2:14" ht="13.5" customHeight="1" outlineLevel="1">
      <c r="B74" s="36">
        <v>7695</v>
      </c>
      <c r="C74" s="27" t="s">
        <v>116</v>
      </c>
      <c r="D74" s="17">
        <v>0</v>
      </c>
      <c r="E74" s="17">
        <v>3224.69</v>
      </c>
      <c r="F74" s="17">
        <v>0</v>
      </c>
      <c r="G74" s="17">
        <v>6661.17</v>
      </c>
      <c r="H74" s="17">
        <v>0</v>
      </c>
      <c r="I74" s="56"/>
      <c r="J74" s="17">
        <v>0</v>
      </c>
    </row>
    <row r="75" spans="2:14" ht="13.5" customHeight="1">
      <c r="B75" s="26" t="s">
        <v>117</v>
      </c>
      <c r="C75" s="27" t="s">
        <v>118</v>
      </c>
      <c r="D75" s="28">
        <f>SUM(D72+D68+D67+D63+D59)</f>
        <v>252483.56</v>
      </c>
      <c r="E75" s="28">
        <f>SUM(E72+E68+E67+E63+E59)</f>
        <v>305086.82</v>
      </c>
      <c r="F75" s="28">
        <f>SUM(F72+F68+F67+F63+F59)</f>
        <v>252419.56</v>
      </c>
      <c r="G75" s="28">
        <v>458150.85</v>
      </c>
      <c r="H75" s="28">
        <f>SUM(H72+H71+H70+H69+H68+H67+H63+H59)</f>
        <v>338231.56</v>
      </c>
      <c r="I75" s="18"/>
      <c r="J75" s="28">
        <v>338231.56</v>
      </c>
    </row>
    <row r="76" spans="2:14" ht="13.5" customHeight="1" outlineLevel="1">
      <c r="B76" s="57">
        <v>6551</v>
      </c>
      <c r="C76" s="16" t="s">
        <v>119</v>
      </c>
      <c r="D76" s="17">
        <v>1000</v>
      </c>
      <c r="E76" s="17">
        <v>1229.8900000000001</v>
      </c>
      <c r="F76" s="17">
        <v>500</v>
      </c>
      <c r="G76" s="17">
        <v>795.77</v>
      </c>
      <c r="H76" s="17">
        <v>500</v>
      </c>
      <c r="I76" s="58" t="s">
        <v>120</v>
      </c>
      <c r="J76" s="17">
        <v>500</v>
      </c>
    </row>
    <row r="77" spans="2:14" ht="13.5" customHeight="1" outlineLevel="1">
      <c r="B77" s="43">
        <v>6552</v>
      </c>
      <c r="C77" s="16" t="s">
        <v>121</v>
      </c>
      <c r="D77" s="17">
        <v>10000</v>
      </c>
      <c r="E77" s="17">
        <v>10000</v>
      </c>
      <c r="F77" s="17">
        <v>10000</v>
      </c>
      <c r="G77" s="17">
        <v>10000</v>
      </c>
      <c r="H77" s="17">
        <v>10000</v>
      </c>
      <c r="I77" s="22"/>
      <c r="J77" s="17">
        <v>10000</v>
      </c>
    </row>
    <row r="78" spans="2:14" ht="13.5" customHeight="1">
      <c r="B78" s="26" t="s">
        <v>122</v>
      </c>
      <c r="C78" s="27" t="s">
        <v>123</v>
      </c>
      <c r="D78" s="28">
        <f>SUM(D76:D77)</f>
        <v>11000</v>
      </c>
      <c r="E78" s="28">
        <f>SUM(E76:E77)</f>
        <v>11229.89</v>
      </c>
      <c r="F78" s="28">
        <f>SUM(F76:F77)</f>
        <v>10500</v>
      </c>
      <c r="G78" s="28">
        <v>10795.77</v>
      </c>
      <c r="H78" s="28">
        <f>SUM(H76:H77)</f>
        <v>10500</v>
      </c>
      <c r="I78" s="22"/>
      <c r="J78" s="28">
        <v>10500</v>
      </c>
    </row>
    <row r="79" spans="2:14" ht="15" customHeight="1">
      <c r="B79" s="59"/>
      <c r="C79" s="27" t="s">
        <v>124</v>
      </c>
      <c r="D79" s="60">
        <f>D12+D20+D24+D34+D54+D75+D78</f>
        <v>1026362.56</v>
      </c>
      <c r="E79" s="60">
        <f>E12+E20+E24+E34+E54+E75+E78</f>
        <v>1025496.14</v>
      </c>
      <c r="F79" s="60">
        <f>F12+F20+F24+F34+F54+F75+F78</f>
        <v>965347.94</v>
      </c>
      <c r="G79" s="60">
        <f>G12+G20+G24+G34+G54+G75+G78</f>
        <v>1142974.2400000002</v>
      </c>
      <c r="H79" s="60">
        <f>H12+H20+H24+H34+H54+H75+H78</f>
        <v>1287961.4267211</v>
      </c>
      <c r="I79" s="61" t="s">
        <v>125</v>
      </c>
      <c r="J79" s="60">
        <v>1287961.4267211</v>
      </c>
      <c r="N79" s="30"/>
    </row>
    <row r="80" spans="2:14" ht="12.75" customHeight="1">
      <c r="B80" s="62" t="s">
        <v>126</v>
      </c>
      <c r="C80" s="27" t="s">
        <v>127</v>
      </c>
      <c r="D80" s="17">
        <v>14000</v>
      </c>
      <c r="E80" s="17">
        <v>14000</v>
      </c>
      <c r="F80" s="17">
        <v>14000</v>
      </c>
      <c r="G80" s="3">
        <v>16000</v>
      </c>
      <c r="H80" s="17">
        <v>14000</v>
      </c>
      <c r="I80" s="63" t="s">
        <v>128</v>
      </c>
      <c r="J80" s="17">
        <v>14000</v>
      </c>
    </row>
    <row r="81" spans="2:10">
      <c r="B81" s="62"/>
      <c r="C81" s="27" t="s">
        <v>129</v>
      </c>
      <c r="D81" s="17">
        <v>141000</v>
      </c>
      <c r="E81" s="17">
        <v>145658.35999999999</v>
      </c>
      <c r="F81" s="17">
        <v>141000</v>
      </c>
      <c r="G81" s="3">
        <v>148050.82</v>
      </c>
      <c r="H81" s="17">
        <v>145000</v>
      </c>
      <c r="I81" s="63"/>
      <c r="J81" s="17">
        <v>145000</v>
      </c>
    </row>
    <row r="82" spans="2:10">
      <c r="B82" s="62"/>
      <c r="C82" s="27" t="s">
        <v>130</v>
      </c>
      <c r="D82" s="17">
        <v>11000</v>
      </c>
      <c r="E82" s="17">
        <v>11000</v>
      </c>
      <c r="F82" s="17">
        <v>11000</v>
      </c>
      <c r="G82" s="17">
        <v>11000</v>
      </c>
      <c r="H82" s="17">
        <v>11000</v>
      </c>
      <c r="I82" s="63"/>
      <c r="J82" s="17">
        <v>11000</v>
      </c>
    </row>
    <row r="83" spans="2:10" ht="13.5" customHeight="1" thickBot="1">
      <c r="B83" s="64" t="s">
        <v>131</v>
      </c>
      <c r="C83" s="65"/>
      <c r="D83" s="66">
        <f>D79-SUM(D80:D82)</f>
        <v>860362.56</v>
      </c>
      <c r="E83" s="66">
        <f>E79-SUM(E80:E82)</f>
        <v>854837.78</v>
      </c>
      <c r="F83" s="66">
        <f>F79-SUM(F80:F82)</f>
        <v>799347.94</v>
      </c>
      <c r="G83" s="66">
        <f>G79-SUM(G80:G82)</f>
        <v>967923.42000000016</v>
      </c>
      <c r="H83" s="66">
        <f t="shared" ref="H83:J83" si="1">H79-SUM(H80:H82)</f>
        <v>1117961.4267211</v>
      </c>
      <c r="I83" s="67" t="s">
        <v>132</v>
      </c>
      <c r="J83" s="66">
        <v>1117961.4267211</v>
      </c>
    </row>
  </sheetData>
  <sheetProtection selectLockedCells="1" selectUnlockedCells="1"/>
  <mergeCells count="3">
    <mergeCell ref="B3:J3"/>
    <mergeCell ref="B4:J4"/>
    <mergeCell ref="B80:B82"/>
  </mergeCells>
  <printOptions horizontalCentered="1"/>
  <pageMargins left="0.2" right="0.2" top="0.5" bottom="0.5" header="0.3" footer="0.3"/>
  <pageSetup scale="90" firstPageNumber="0" fitToHeight="3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P23"/>
  <sheetViews>
    <sheetView topLeftCell="B1" zoomScaleNormal="100" workbookViewId="0">
      <selection activeCell="J86" sqref="J86"/>
    </sheetView>
  </sheetViews>
  <sheetFormatPr defaultColWidth="8.5546875" defaultRowHeight="13.2"/>
  <cols>
    <col min="1" max="1" width="0" style="5" hidden="1" customWidth="1"/>
    <col min="2" max="2" width="14.109375" style="5" customWidth="1"/>
    <col min="3" max="3" width="35.6640625" style="5" customWidth="1"/>
    <col min="4" max="4" width="9.6640625" style="5" customWidth="1"/>
    <col min="5" max="5" width="10.5546875" style="5" customWidth="1"/>
    <col min="6" max="6" width="9.5546875" style="5" customWidth="1"/>
    <col min="7" max="7" width="9.88671875" style="5" customWidth="1"/>
    <col min="8" max="8" width="13.33203125" style="5" customWidth="1"/>
    <col min="9" max="9" width="13.109375" style="5" customWidth="1"/>
    <col min="10" max="10" width="9.6640625" style="5" bestFit="1" customWidth="1"/>
    <col min="11" max="11" width="9.33203125" style="5" customWidth="1"/>
    <col min="12" max="14" width="0" style="5" hidden="1" customWidth="1"/>
    <col min="15" max="16384" width="8.5546875" style="5"/>
  </cols>
  <sheetData>
    <row r="1" spans="2:13" ht="15.6">
      <c r="B1" s="69" t="s">
        <v>133</v>
      </c>
      <c r="C1" s="69"/>
      <c r="D1" s="69"/>
      <c r="E1" s="69"/>
      <c r="F1" s="69"/>
      <c r="G1" s="69"/>
      <c r="H1" s="69"/>
      <c r="I1" s="69"/>
    </row>
    <row r="2" spans="2:13" ht="39.6">
      <c r="B2" s="70" t="s">
        <v>134</v>
      </c>
      <c r="C2" s="70" t="s">
        <v>135</v>
      </c>
      <c r="D2" s="70" t="s">
        <v>136</v>
      </c>
      <c r="E2" s="70" t="s">
        <v>137</v>
      </c>
      <c r="F2" s="70" t="s">
        <v>138</v>
      </c>
      <c r="G2" s="70"/>
      <c r="H2" s="70" t="s">
        <v>139</v>
      </c>
      <c r="I2" s="70" t="s">
        <v>140</v>
      </c>
    </row>
    <row r="3" spans="2:13">
      <c r="B3" s="71">
        <v>2017</v>
      </c>
      <c r="C3" s="5" t="s">
        <v>141</v>
      </c>
      <c r="D3" s="72">
        <v>197000</v>
      </c>
      <c r="E3" s="71" t="s">
        <v>142</v>
      </c>
      <c r="F3" s="71">
        <v>10</v>
      </c>
      <c r="G3" s="71"/>
      <c r="H3" s="71">
        <v>2027</v>
      </c>
      <c r="I3" s="73">
        <v>250000</v>
      </c>
      <c r="J3" s="39"/>
    </row>
    <row r="4" spans="2:13">
      <c r="B4" s="5">
        <v>2014</v>
      </c>
      <c r="C4" s="5" t="s">
        <v>143</v>
      </c>
      <c r="D4" s="72">
        <f>146000</f>
        <v>146000</v>
      </c>
      <c r="E4" s="5" t="s">
        <v>144</v>
      </c>
      <c r="F4" s="5">
        <v>10</v>
      </c>
      <c r="H4" s="5">
        <v>2024</v>
      </c>
      <c r="I4" s="73">
        <v>250000</v>
      </c>
      <c r="L4" s="74">
        <f>D5-(102500-5400)</f>
        <v>91900</v>
      </c>
      <c r="M4" s="75" t="s">
        <v>145</v>
      </c>
    </row>
    <row r="5" spans="2:13">
      <c r="B5" s="5">
        <v>2013</v>
      </c>
      <c r="C5" s="5" t="s">
        <v>146</v>
      </c>
      <c r="D5" s="76">
        <f>180000+5000+4000</f>
        <v>189000</v>
      </c>
      <c r="E5" s="5" t="s">
        <v>144</v>
      </c>
      <c r="F5" s="5">
        <v>10</v>
      </c>
      <c r="H5" s="5">
        <v>2023</v>
      </c>
      <c r="I5" s="73">
        <v>250000</v>
      </c>
    </row>
    <row r="6" spans="2:13">
      <c r="B6" s="5">
        <v>2020</v>
      </c>
      <c r="C6" s="5" t="s">
        <v>147</v>
      </c>
      <c r="D6" s="76">
        <v>190000</v>
      </c>
      <c r="E6" s="5" t="s">
        <v>142</v>
      </c>
      <c r="F6" s="5">
        <v>10</v>
      </c>
      <c r="H6" s="5">
        <v>2030</v>
      </c>
      <c r="I6" s="73">
        <v>250000</v>
      </c>
    </row>
    <row r="7" spans="2:13">
      <c r="B7" s="5">
        <v>2014</v>
      </c>
      <c r="C7" s="5" t="s">
        <v>148</v>
      </c>
      <c r="D7" s="77">
        <v>79000</v>
      </c>
      <c r="E7" s="5" t="s">
        <v>142</v>
      </c>
      <c r="F7" s="5">
        <v>7</v>
      </c>
      <c r="G7" s="25"/>
      <c r="H7" s="25">
        <v>2021</v>
      </c>
      <c r="I7" s="73">
        <v>65000</v>
      </c>
    </row>
    <row r="8" spans="2:13">
      <c r="B8" s="25">
        <v>2015</v>
      </c>
      <c r="C8" s="25" t="s">
        <v>149</v>
      </c>
      <c r="D8" s="76">
        <v>33000</v>
      </c>
      <c r="E8" s="5" t="s">
        <v>142</v>
      </c>
      <c r="F8" s="5">
        <v>7</v>
      </c>
      <c r="H8" s="5">
        <v>2022</v>
      </c>
      <c r="I8" s="73">
        <v>55000</v>
      </c>
      <c r="L8" s="78">
        <f>L12-L11</f>
        <v>89900</v>
      </c>
      <c r="M8" s="79" t="s">
        <v>150</v>
      </c>
    </row>
    <row r="9" spans="2:13">
      <c r="B9" s="5">
        <v>1994</v>
      </c>
      <c r="C9" s="5" t="s">
        <v>151</v>
      </c>
      <c r="E9" s="5" t="s">
        <v>152</v>
      </c>
      <c r="F9" s="5">
        <v>15</v>
      </c>
      <c r="G9" s="25"/>
      <c r="H9" s="25">
        <v>2016</v>
      </c>
      <c r="I9" s="73">
        <v>30000</v>
      </c>
    </row>
    <row r="10" spans="2:13">
      <c r="B10" s="5">
        <v>2008</v>
      </c>
      <c r="C10" s="5" t="s">
        <v>153</v>
      </c>
      <c r="D10" s="77">
        <v>151000</v>
      </c>
      <c r="E10" s="5" t="s">
        <v>142</v>
      </c>
      <c r="F10" s="5">
        <v>15</v>
      </c>
      <c r="H10" s="5">
        <v>2024</v>
      </c>
      <c r="I10" s="73">
        <v>175000</v>
      </c>
      <c r="L10" s="74">
        <f>67000+75000</f>
        <v>142000</v>
      </c>
      <c r="M10" s="75" t="s">
        <v>154</v>
      </c>
    </row>
    <row r="11" spans="2:13">
      <c r="B11" s="5">
        <v>2009</v>
      </c>
      <c r="C11" s="5" t="s">
        <v>155</v>
      </c>
      <c r="D11" s="77">
        <v>106000</v>
      </c>
      <c r="E11" s="5" t="s">
        <v>142</v>
      </c>
      <c r="F11" s="5">
        <v>15</v>
      </c>
      <c r="H11" s="5">
        <v>2025</v>
      </c>
      <c r="I11" s="73">
        <v>135000</v>
      </c>
      <c r="L11" s="74">
        <f>L10-L4</f>
        <v>50100</v>
      </c>
      <c r="M11" s="75" t="s">
        <v>156</v>
      </c>
    </row>
    <row r="12" spans="2:13">
      <c r="B12" s="25">
        <v>2012</v>
      </c>
      <c r="C12" s="25" t="s">
        <v>157</v>
      </c>
      <c r="D12" s="80">
        <v>288745</v>
      </c>
      <c r="E12" s="5" t="s">
        <v>142</v>
      </c>
      <c r="F12" s="5">
        <v>15</v>
      </c>
      <c r="H12" s="5">
        <v>2027</v>
      </c>
      <c r="I12" s="73">
        <v>350000</v>
      </c>
      <c r="L12" s="74">
        <f>105000+35000</f>
        <v>140000</v>
      </c>
      <c r="M12" s="75" t="s">
        <v>158</v>
      </c>
    </row>
    <row r="13" spans="2:13">
      <c r="B13" s="25">
        <v>2014</v>
      </c>
      <c r="C13" s="25" t="s">
        <v>159</v>
      </c>
      <c r="D13" s="80">
        <v>78000</v>
      </c>
      <c r="E13" s="5" t="s">
        <v>142</v>
      </c>
      <c r="F13" s="5">
        <v>15</v>
      </c>
      <c r="H13" s="5">
        <v>2032</v>
      </c>
      <c r="I13" s="73">
        <v>120000</v>
      </c>
      <c r="L13" s="74"/>
      <c r="M13" s="75"/>
    </row>
    <row r="14" spans="2:13">
      <c r="L14" s="78"/>
      <c r="M14" s="79"/>
    </row>
    <row r="15" spans="2:13" ht="15.6">
      <c r="B15" s="69" t="s">
        <v>160</v>
      </c>
      <c r="C15" s="69"/>
      <c r="D15" s="69"/>
      <c r="E15" s="69"/>
      <c r="F15" s="69"/>
      <c r="G15" s="69"/>
      <c r="H15" s="69"/>
      <c r="I15" s="69"/>
    </row>
    <row r="16" spans="2:13">
      <c r="B16" s="81"/>
    </row>
    <row r="17" spans="2:16">
      <c r="B17" s="70" t="s">
        <v>161</v>
      </c>
      <c r="C17" s="81" t="s">
        <v>162</v>
      </c>
      <c r="D17" s="81">
        <v>2017</v>
      </c>
      <c r="E17" s="81">
        <v>2018</v>
      </c>
      <c r="F17" s="81">
        <v>2019</v>
      </c>
      <c r="G17" s="81">
        <v>2020</v>
      </c>
      <c r="H17" s="81">
        <v>2021</v>
      </c>
      <c r="I17" s="81">
        <v>2022</v>
      </c>
      <c r="J17" s="81">
        <v>2023</v>
      </c>
      <c r="K17" s="81">
        <v>2024</v>
      </c>
      <c r="O17" s="81">
        <v>2025</v>
      </c>
    </row>
    <row r="18" spans="2:16">
      <c r="B18" s="5" t="s">
        <v>161</v>
      </c>
      <c r="C18" s="5" t="s">
        <v>163</v>
      </c>
      <c r="F18" s="77">
        <v>17000</v>
      </c>
      <c r="G18" s="77">
        <v>17000</v>
      </c>
      <c r="H18" s="77">
        <v>17000</v>
      </c>
      <c r="I18" s="77">
        <v>17000</v>
      </c>
      <c r="J18" s="77">
        <v>17000</v>
      </c>
      <c r="K18" s="77"/>
      <c r="L18" s="77"/>
      <c r="M18" s="77"/>
      <c r="N18" s="77"/>
      <c r="P18" s="77"/>
    </row>
    <row r="19" spans="2:16">
      <c r="B19" s="5" t="s">
        <v>161</v>
      </c>
      <c r="C19" s="5" t="s">
        <v>157</v>
      </c>
      <c r="D19" s="77">
        <v>34231.56</v>
      </c>
      <c r="E19" s="77">
        <v>34231.56</v>
      </c>
      <c r="F19" s="77">
        <v>34231.56</v>
      </c>
      <c r="G19" s="77">
        <v>34231.56</v>
      </c>
      <c r="H19" s="77">
        <v>34231.56</v>
      </c>
      <c r="I19" s="77">
        <v>34231.56</v>
      </c>
    </row>
    <row r="20" spans="2:16">
      <c r="B20" s="82" t="s">
        <v>161</v>
      </c>
      <c r="C20" s="5" t="s">
        <v>164</v>
      </c>
      <c r="D20" s="77"/>
      <c r="E20" s="77">
        <v>28596</v>
      </c>
      <c r="F20" s="77">
        <v>28596</v>
      </c>
      <c r="G20" s="77">
        <v>28596</v>
      </c>
      <c r="H20" s="77">
        <v>28596</v>
      </c>
      <c r="I20" s="77">
        <v>28596</v>
      </c>
    </row>
    <row r="21" spans="2:16">
      <c r="B21" s="82" t="s">
        <v>161</v>
      </c>
      <c r="C21" s="5" t="s">
        <v>165</v>
      </c>
      <c r="D21" s="77"/>
      <c r="E21" s="77"/>
      <c r="F21" s="77"/>
      <c r="G21" s="77"/>
      <c r="H21" s="77">
        <v>40000</v>
      </c>
      <c r="I21" s="77">
        <v>40000</v>
      </c>
      <c r="J21" s="77">
        <v>40000</v>
      </c>
      <c r="K21" s="77">
        <v>40000</v>
      </c>
      <c r="O21" s="77">
        <v>40000</v>
      </c>
    </row>
    <row r="22" spans="2:16" ht="26.4">
      <c r="B22" s="70" t="s">
        <v>166</v>
      </c>
      <c r="D22" s="83">
        <f t="shared" ref="D22:K22" si="0">SUM(D18:D21)</f>
        <v>34231.56</v>
      </c>
      <c r="E22" s="83">
        <f t="shared" si="0"/>
        <v>62827.56</v>
      </c>
      <c r="F22" s="83">
        <f t="shared" si="0"/>
        <v>79827.56</v>
      </c>
      <c r="G22" s="83">
        <f t="shared" si="0"/>
        <v>79827.56</v>
      </c>
      <c r="H22" s="83">
        <f t="shared" si="0"/>
        <v>119827.56</v>
      </c>
      <c r="I22" s="83">
        <f t="shared" si="0"/>
        <v>119827.56</v>
      </c>
      <c r="J22" s="83">
        <f t="shared" si="0"/>
        <v>57000</v>
      </c>
      <c r="K22" s="83">
        <f t="shared" si="0"/>
        <v>40000</v>
      </c>
      <c r="O22" s="83">
        <f>SUM(O18:O21)</f>
        <v>40000</v>
      </c>
    </row>
    <row r="23" spans="2:16">
      <c r="D23" s="77"/>
      <c r="I23" s="77"/>
    </row>
  </sheetData>
  <sheetProtection selectLockedCells="1" selectUnlockedCells="1"/>
  <mergeCells count="2">
    <mergeCell ref="B1:I1"/>
    <mergeCell ref="B15:I15"/>
  </mergeCells>
  <printOptions horizontalCentered="1" gridLines="1"/>
  <pageMargins left="0.5" right="0.5" top="1.5" bottom="1" header="0.51180555555555596" footer="0.51180555555555596"/>
  <pageSetup scale="90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FY2023 Highway </vt:lpstr>
      <vt:lpstr> EquipSched FY23</vt:lpstr>
      <vt:lpstr>'FY2023 Highway '!Print_Titles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Robbin Gabriel</dc:creator>
  <cp:lastModifiedBy>Robbin Gabriel</cp:lastModifiedBy>
  <cp:lastPrinted>2021-11-05T16:47:34Z</cp:lastPrinted>
  <dcterms:created xsi:type="dcterms:W3CDTF">2021-11-05T16:45:31Z</dcterms:created>
  <dcterms:modified xsi:type="dcterms:W3CDTF">2021-11-05T16:51:47Z</dcterms:modified>
</cp:coreProperties>
</file>