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ttps://d.docs.live.net/e5b1d5e87de2fb46/OneDrive Documents/"/>
    </mc:Choice>
  </mc:AlternateContent>
  <bookViews>
    <workbookView xWindow="0" yWindow="0" windowWidth="23040" windowHeight="9072" tabRatio="500" activeTab="1"/>
  </bookViews>
  <sheets>
    <sheet name="Highway" sheetId="1" r:id="rId1"/>
    <sheet name="Select Board" sheetId="2" r:id="rId2"/>
  </sheets>
  <definedNames>
    <definedName name="_xlnm.Print_Area" localSheetId="0">Highway!$A$1:$I$83</definedName>
    <definedName name="_xlnm.Print_Area" localSheetId="1">'Select Board'!$A$1:$H$124</definedName>
    <definedName name="_xlnm.Print_Titles" localSheetId="0">Highway!$3:$3</definedName>
    <definedName name="_xlnm.Print_Titles" localSheetId="1">'Select Board'!$3:$3</definedName>
  </definedNames>
  <calcPr calcId="162913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55" i="2" l="1"/>
  <c r="F50" i="2"/>
  <c r="F47" i="2"/>
  <c r="F38" i="2"/>
  <c r="F35" i="2"/>
  <c r="F8" i="2"/>
  <c r="H117" i="2" l="1"/>
  <c r="H116" i="2"/>
  <c r="H115" i="2"/>
  <c r="H114" i="2"/>
  <c r="H112" i="2"/>
  <c r="H111" i="2"/>
  <c r="H110" i="2"/>
  <c r="H109" i="2"/>
  <c r="H108" i="2"/>
  <c r="H107" i="2"/>
  <c r="H106" i="2"/>
  <c r="H105" i="2"/>
  <c r="H104" i="2"/>
  <c r="H103" i="2"/>
  <c r="H102" i="2"/>
  <c r="H101" i="2"/>
  <c r="H100" i="2"/>
  <c r="H99" i="2"/>
  <c r="H98" i="2"/>
  <c r="H97" i="2"/>
  <c r="H96" i="2"/>
  <c r="H95" i="2"/>
  <c r="H94" i="2"/>
  <c r="H93" i="2"/>
  <c r="H92" i="2"/>
  <c r="H91" i="2"/>
  <c r="H90" i="2"/>
  <c r="H89" i="2"/>
  <c r="H88" i="2"/>
  <c r="H87" i="2"/>
  <c r="H86" i="2"/>
  <c r="H85" i="2"/>
  <c r="H84" i="2"/>
  <c r="H83" i="2"/>
  <c r="H82" i="2"/>
  <c r="H81" i="2"/>
  <c r="H80" i="2"/>
  <c r="H79" i="2"/>
  <c r="H78" i="2"/>
  <c r="H77" i="2"/>
  <c r="H76" i="2"/>
  <c r="H75" i="2"/>
  <c r="H74" i="2"/>
  <c r="H73" i="2"/>
  <c r="H72" i="2"/>
  <c r="H71" i="2"/>
  <c r="H70" i="2"/>
  <c r="H69" i="2"/>
  <c r="H68" i="2"/>
  <c r="H67" i="2"/>
  <c r="H66" i="2"/>
  <c r="H65" i="2"/>
  <c r="H64" i="2"/>
  <c r="H63" i="2"/>
  <c r="H62" i="2"/>
  <c r="H61" i="2"/>
  <c r="H59" i="2"/>
  <c r="H58" i="2"/>
  <c r="H57" i="2"/>
  <c r="H56" i="2"/>
  <c r="H55" i="2"/>
  <c r="H54" i="2"/>
  <c r="H53" i="2"/>
  <c r="H52" i="2"/>
  <c r="H51" i="2"/>
  <c r="H50" i="2"/>
  <c r="H48" i="2"/>
  <c r="H47" i="2"/>
  <c r="H46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H32" i="2"/>
  <c r="H31" i="2"/>
  <c r="H30" i="2"/>
  <c r="H29" i="2"/>
  <c r="H28" i="2"/>
  <c r="H27" i="2"/>
  <c r="H26" i="2"/>
  <c r="H25" i="2"/>
  <c r="H24" i="2"/>
  <c r="H23" i="2"/>
  <c r="H21" i="2"/>
  <c r="H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  <c r="H4" i="2"/>
  <c r="G118" i="2"/>
  <c r="G113" i="2"/>
  <c r="G107" i="2"/>
  <c r="G100" i="2"/>
  <c r="G90" i="2"/>
  <c r="G84" i="2"/>
  <c r="G73" i="2"/>
  <c r="G68" i="2"/>
  <c r="G60" i="2"/>
  <c r="G49" i="2"/>
  <c r="G29" i="2"/>
  <c r="G26" i="2"/>
  <c r="F26" i="2"/>
  <c r="G22" i="2"/>
  <c r="I79" i="1"/>
  <c r="H79" i="1"/>
  <c r="H78" i="1"/>
  <c r="H75" i="1"/>
  <c r="H62" i="1"/>
  <c r="H57" i="1"/>
  <c r="H52" i="1"/>
  <c r="H32" i="1"/>
  <c r="H18" i="1"/>
  <c r="H10" i="1"/>
  <c r="C10" i="1"/>
  <c r="C18" i="1"/>
  <c r="C32" i="1"/>
  <c r="C52" i="1"/>
  <c r="C57" i="1"/>
  <c r="C62" i="1"/>
  <c r="C75" i="1" s="1"/>
  <c r="C78" i="1"/>
  <c r="C79" i="1" l="1"/>
  <c r="C83" i="1" s="1"/>
  <c r="I77" i="1"/>
  <c r="I76" i="1"/>
  <c r="I74" i="1"/>
  <c r="I73" i="1"/>
  <c r="I72" i="1"/>
  <c r="I71" i="1"/>
  <c r="I70" i="1"/>
  <c r="I69" i="1"/>
  <c r="I68" i="1"/>
  <c r="I67" i="1"/>
  <c r="I66" i="1"/>
  <c r="I65" i="1"/>
  <c r="I64" i="1"/>
  <c r="I63" i="1"/>
  <c r="I61" i="1"/>
  <c r="I60" i="1"/>
  <c r="I59" i="1"/>
  <c r="I58" i="1"/>
  <c r="I57" i="1"/>
  <c r="I56" i="1"/>
  <c r="I55" i="1"/>
  <c r="I54" i="1"/>
  <c r="I53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7" i="1"/>
  <c r="I16" i="1"/>
  <c r="I15" i="1"/>
  <c r="I14" i="1"/>
  <c r="I13" i="1"/>
  <c r="I12" i="1"/>
  <c r="I11" i="1"/>
  <c r="I9" i="1"/>
  <c r="I8" i="1"/>
  <c r="I7" i="1"/>
  <c r="I6" i="1"/>
  <c r="I5" i="1"/>
  <c r="C60" i="2" l="1"/>
  <c r="D95" i="2" l="1"/>
  <c r="E95" i="2" s="1"/>
  <c r="D90" i="2"/>
  <c r="E90" i="2" s="1"/>
  <c r="D107" i="2"/>
  <c r="D84" i="2"/>
  <c r="E84" i="2" s="1"/>
  <c r="E78" i="2"/>
  <c r="D73" i="2"/>
  <c r="E73" i="2" s="1"/>
  <c r="D68" i="2"/>
  <c r="E68" i="2" s="1"/>
  <c r="D60" i="2"/>
  <c r="E60" i="2" s="1"/>
  <c r="D54" i="2"/>
  <c r="E54" i="2" s="1"/>
  <c r="D49" i="2"/>
  <c r="E49" i="2" s="1"/>
  <c r="D29" i="2"/>
  <c r="E29" i="2" s="1"/>
  <c r="D26" i="2"/>
  <c r="E26" i="2" s="1"/>
  <c r="D22" i="2"/>
  <c r="E22" i="2" s="1"/>
  <c r="F78" i="1"/>
  <c r="D113" i="2" l="1"/>
  <c r="E113" i="2" s="1"/>
  <c r="E107" i="2"/>
  <c r="F75" i="1"/>
  <c r="F62" i="1" l="1"/>
  <c r="F57" i="1"/>
  <c r="F52" i="1"/>
  <c r="F32" i="1"/>
  <c r="F18" i="1"/>
  <c r="F10" i="1"/>
  <c r="F79" i="1" l="1"/>
  <c r="F22" i="2"/>
  <c r="H22" i="2" s="1"/>
  <c r="F49" i="2"/>
  <c r="H49" i="2" s="1"/>
  <c r="F60" i="2"/>
  <c r="H60" i="2" s="1"/>
  <c r="F68" i="2"/>
  <c r="F73" i="2"/>
  <c r="F84" i="2"/>
  <c r="F90" i="2"/>
  <c r="F100" i="2"/>
  <c r="F107" i="2"/>
  <c r="F95" i="2"/>
  <c r="F29" i="2"/>
  <c r="D4" i="1"/>
  <c r="E4" i="1" s="1"/>
  <c r="G18" i="1"/>
  <c r="I18" i="1" s="1"/>
  <c r="G32" i="1"/>
  <c r="I32" i="1" s="1"/>
  <c r="G52" i="1"/>
  <c r="I52" i="1" s="1"/>
  <c r="G62" i="1"/>
  <c r="G78" i="1"/>
  <c r="I78" i="1" s="1"/>
  <c r="D5" i="1"/>
  <c r="E5" i="1" s="1"/>
  <c r="E18" i="1"/>
  <c r="E32" i="1"/>
  <c r="E52" i="1"/>
  <c r="E62" i="1"/>
  <c r="E57" i="1"/>
  <c r="E78" i="1"/>
  <c r="D32" i="1"/>
  <c r="D52" i="1"/>
  <c r="D62" i="1"/>
  <c r="D57" i="1"/>
  <c r="D78" i="1"/>
  <c r="G75" i="1" l="1"/>
  <c r="I75" i="1" s="1"/>
  <c r="I62" i="1"/>
  <c r="E75" i="1"/>
  <c r="F113" i="2"/>
  <c r="D75" i="1"/>
  <c r="D10" i="1"/>
  <c r="G4" i="1"/>
  <c r="E10" i="1"/>
  <c r="F118" i="2" l="1"/>
  <c r="H113" i="2"/>
  <c r="G10" i="1"/>
  <c r="I4" i="1"/>
  <c r="E79" i="1"/>
  <c r="D79" i="1"/>
  <c r="D83" i="1" s="1"/>
  <c r="F122" i="2" l="1"/>
  <c r="F124" i="2" s="1"/>
  <c r="H118" i="2"/>
  <c r="G79" i="1"/>
  <c r="I10" i="1"/>
  <c r="E83" i="1"/>
  <c r="G83" i="1" l="1"/>
</calcChain>
</file>

<file path=xl/sharedStrings.xml><?xml version="1.0" encoding="utf-8"?>
<sst xmlns="http://schemas.openxmlformats.org/spreadsheetml/2006/main" count="277" uniqueCount="262">
  <si>
    <t>Highway Proposed Budget FY23 (July 1, 2022-June 30, 2023)</t>
  </si>
  <si>
    <t>Acct #</t>
  </si>
  <si>
    <t>Acct. Description</t>
  </si>
  <si>
    <t>Budget FY20</t>
  </si>
  <si>
    <t>Budget FY21</t>
  </si>
  <si>
    <t>Budget FY22</t>
  </si>
  <si>
    <t>Road Crew Gross wages</t>
  </si>
  <si>
    <t>Road Crew Overtime wages</t>
  </si>
  <si>
    <t>Road Commissioner</t>
  </si>
  <si>
    <t>Road Procurement</t>
  </si>
  <si>
    <t>Road Crew Civic Duty Wages</t>
  </si>
  <si>
    <t>Road Crew Comp Time</t>
  </si>
  <si>
    <t xml:space="preserve">7100 Total </t>
  </si>
  <si>
    <t>Salaries and Wages</t>
  </si>
  <si>
    <t>Conferences / Training</t>
  </si>
  <si>
    <t>Health Insurance</t>
  </si>
  <si>
    <t>Life Insurance</t>
  </si>
  <si>
    <t>Retirement</t>
  </si>
  <si>
    <t>Uniforms</t>
  </si>
  <si>
    <t>Hiring Costs / Drug Tests</t>
  </si>
  <si>
    <t>Bonus &amp; Awards</t>
  </si>
  <si>
    <t xml:space="preserve">7200 Total </t>
  </si>
  <si>
    <t>Employee Benefits &amp; Costs</t>
  </si>
  <si>
    <t>Medicare (Highway)</t>
  </si>
  <si>
    <t>FICA (Highway)</t>
  </si>
  <si>
    <t>Payroll Expenses/Town</t>
  </si>
  <si>
    <t>9700 Subtotal Highway</t>
  </si>
  <si>
    <t>Payroll Exp--Soc. Sec. &amp; Medicare</t>
  </si>
  <si>
    <t>FY2020 Deficit</t>
  </si>
  <si>
    <t>Electricity</t>
  </si>
  <si>
    <t>Heating Oil</t>
  </si>
  <si>
    <t>Communications (Phone)</t>
  </si>
  <si>
    <t>Building Repairs &amp; Maint.</t>
  </si>
  <si>
    <t>Office Cleaning &amp; Supplies</t>
  </si>
  <si>
    <t>Trash Collection</t>
  </si>
  <si>
    <t>Shop Supplies</t>
  </si>
  <si>
    <t>New Salt Shed Construction</t>
  </si>
  <si>
    <t xml:space="preserve">7300 Total </t>
  </si>
  <si>
    <t>Garage Expenses</t>
  </si>
  <si>
    <t>Sand</t>
  </si>
  <si>
    <t>Salt</t>
  </si>
  <si>
    <t>Gravel</t>
  </si>
  <si>
    <t>Gravel &amp; Stone (SRA)*</t>
  </si>
  <si>
    <t xml:space="preserve"> P&amp;L says STONE</t>
  </si>
  <si>
    <t>Stone</t>
  </si>
  <si>
    <t>Trucking Materials</t>
  </si>
  <si>
    <t>Chloride</t>
  </si>
  <si>
    <t>Const. - Other (salt shed)</t>
  </si>
  <si>
    <t>Guardrails (SRA)*</t>
  </si>
  <si>
    <t>Resurfacing - Other</t>
  </si>
  <si>
    <t>Resurfacing (SRA)*</t>
  </si>
  <si>
    <t>Cold Patch &amp; Culverts</t>
  </si>
  <si>
    <t>Cold Patch &amp; Culverts (SRA)*</t>
  </si>
  <si>
    <t>Roadside Mowing</t>
  </si>
  <si>
    <t>Supplementary Road Assistance*</t>
  </si>
  <si>
    <t>Road Signs</t>
  </si>
  <si>
    <t>Road Signs (SRA)*</t>
  </si>
  <si>
    <t>Safety Gear</t>
  </si>
  <si>
    <t>7400 Total</t>
  </si>
  <si>
    <t>Road Supplies &amp; Applications</t>
  </si>
  <si>
    <t>Equipment Reserve Fund</t>
  </si>
  <si>
    <t>Shop Equipment</t>
  </si>
  <si>
    <t>Shop Supplies &amp; Tools</t>
  </si>
  <si>
    <t>Trucks</t>
  </si>
  <si>
    <t>Subtotal Equipment Purchases</t>
  </si>
  <si>
    <t>Grader (Lease)</t>
  </si>
  <si>
    <t>Tractor (Lease)</t>
  </si>
  <si>
    <t>Equipment Lease Payments</t>
  </si>
  <si>
    <t>(Former Equipment Fund)</t>
  </si>
  <si>
    <t>All Equipment</t>
  </si>
  <si>
    <t>All Equipment (SRA)*</t>
  </si>
  <si>
    <t>Insurance- VLCT Property &amp; Casualty/Equip</t>
  </si>
  <si>
    <t>Repairs &amp; Maintenance</t>
  </si>
  <si>
    <t>Tires</t>
  </si>
  <si>
    <t>Chains</t>
  </si>
  <si>
    <t>Plow/Grader Edges</t>
  </si>
  <si>
    <t>Diesel Fuel</t>
  </si>
  <si>
    <t>Finance Charge</t>
  </si>
  <si>
    <t>Interest on Loan</t>
  </si>
  <si>
    <t>7600 Total</t>
  </si>
  <si>
    <t>Equipment &amp; Equip. Op. Costs</t>
  </si>
  <si>
    <t>Garage Bond Interest</t>
  </si>
  <si>
    <t>Garage Bond Payment</t>
  </si>
  <si>
    <t>6550 Total</t>
  </si>
  <si>
    <t>Garage Bond * (See SlctBd)</t>
  </si>
  <si>
    <t>Highway Subtotal</t>
  </si>
  <si>
    <t>Incomes Against Expenses</t>
  </si>
  <si>
    <t>Scott Fund</t>
  </si>
  <si>
    <t>State Aid</t>
  </si>
  <si>
    <t>Other Funding</t>
  </si>
  <si>
    <t>Raise and Appropriate Highway</t>
  </si>
  <si>
    <t>Selectboard Proposed Budget FY23 (July 1, 2022-June 30, 2023)</t>
  </si>
  <si>
    <t>Acct. #</t>
  </si>
  <si>
    <t>Selectboard</t>
  </si>
  <si>
    <t>Bookkeeper</t>
  </si>
  <si>
    <t>Selectboard Secretary</t>
  </si>
  <si>
    <t>Selectboard Administrative Assistant</t>
  </si>
  <si>
    <t>Town Clerk</t>
  </si>
  <si>
    <t>Town Clerk Assistant</t>
  </si>
  <si>
    <t>Listers, Regular</t>
  </si>
  <si>
    <t>Planning Comm/ZBA Sec'y</t>
  </si>
  <si>
    <t>EOC Project Manager*</t>
  </si>
  <si>
    <t>EOC Procurement Manager*</t>
  </si>
  <si>
    <t>EMD</t>
  </si>
  <si>
    <t>EOC Emg Op Center *</t>
  </si>
  <si>
    <t>EOC Logistics Fire*</t>
  </si>
  <si>
    <t>EOC Logistics*</t>
  </si>
  <si>
    <t>Auditors</t>
  </si>
  <si>
    <t>Town Procurement Officer</t>
  </si>
  <si>
    <t>Constable</t>
  </si>
  <si>
    <t>Assistant Treasurer</t>
  </si>
  <si>
    <t>6100 Total</t>
  </si>
  <si>
    <t>Wages**</t>
  </si>
  <si>
    <t>Conferences/Training</t>
  </si>
  <si>
    <t>6200 Total</t>
  </si>
  <si>
    <t>Employee Benefits</t>
  </si>
  <si>
    <t>Medicare</t>
  </si>
  <si>
    <t>FICA</t>
  </si>
  <si>
    <t>9700 Subtotal Town</t>
  </si>
  <si>
    <t>Telephone/Internet</t>
  </si>
  <si>
    <t>Dues &amp; Subscriptions</t>
  </si>
  <si>
    <t>Ad &amp; Legal Notices</t>
  </si>
  <si>
    <t>Office Supplies</t>
  </si>
  <si>
    <t>Listers Supplies (&amp; Mileage)</t>
  </si>
  <si>
    <t>Office Equipment Fund</t>
  </si>
  <si>
    <t>Auditor Supplies</t>
  </si>
  <si>
    <t>Selectboard Supplies &amp; Mileage</t>
  </si>
  <si>
    <t>Planning Comm. Supplies &amp; Expenses</t>
  </si>
  <si>
    <t>Planning Comm. Exp.</t>
  </si>
  <si>
    <t>626X</t>
  </si>
  <si>
    <t>Internet Service Provider</t>
  </si>
  <si>
    <t>Constable Expenses</t>
  </si>
  <si>
    <t>EOC Emergency Supplies &amp; Exp*</t>
  </si>
  <si>
    <t>Ads &amp; Legal Notices - SRA*</t>
  </si>
  <si>
    <t>Lease Agreements</t>
  </si>
  <si>
    <t>Broadband Committee Expenses</t>
  </si>
  <si>
    <t>Conservation Commission Expenses</t>
  </si>
  <si>
    <t>6250 Total</t>
  </si>
  <si>
    <t>Town Office Expenses</t>
  </si>
  <si>
    <t>Street Lights</t>
  </si>
  <si>
    <t>Dog Kennel Expenses</t>
  </si>
  <si>
    <t>Stray Dogs (WCHS)</t>
  </si>
  <si>
    <t>Miscellaneous Town Expense</t>
  </si>
  <si>
    <t>6270 Total</t>
  </si>
  <si>
    <t>Town Expenses</t>
  </si>
  <si>
    <t>Accounting Services</t>
  </si>
  <si>
    <t>Legal Services</t>
  </si>
  <si>
    <t>Computer Services</t>
  </si>
  <si>
    <t>Law Enforcement</t>
  </si>
  <si>
    <t>CDBG Funding (Irene Review)</t>
  </si>
  <si>
    <t>6300 Total</t>
  </si>
  <si>
    <t>Professional Services</t>
  </si>
  <si>
    <t>Moderator</t>
  </si>
  <si>
    <t>Ballot Clerks</t>
  </si>
  <si>
    <t>Town Meeting Expense - Misc</t>
  </si>
  <si>
    <t>Printing</t>
  </si>
  <si>
    <t>Produce Town Report</t>
  </si>
  <si>
    <t>Town Meeting Postage</t>
  </si>
  <si>
    <t>Special Town Meeting Expense</t>
  </si>
  <si>
    <t>6400 Total</t>
  </si>
  <si>
    <t>Town Meeting Expense</t>
  </si>
  <si>
    <t>Bridges - Other</t>
  </si>
  <si>
    <t>Bridge Construction</t>
  </si>
  <si>
    <t>Bridge Maintenance</t>
  </si>
  <si>
    <t>Bridge Construction - SRA*</t>
  </si>
  <si>
    <t>6450 Total</t>
  </si>
  <si>
    <t>Bridges**</t>
  </si>
  <si>
    <t>&lt;Cemetery&gt; Other</t>
  </si>
  <si>
    <t>&lt;Cemetery&gt; Equipment Rental</t>
  </si>
  <si>
    <t>&lt;Cemetery&gt; Wages</t>
  </si>
  <si>
    <t>&lt;Cemetery&gt; Wages - Per Diem</t>
  </si>
  <si>
    <t>6570 Total</t>
  </si>
  <si>
    <t>Cemeteries</t>
  </si>
  <si>
    <t>Dispatching Fees</t>
  </si>
  <si>
    <t>Special UnLeaded Fuel</t>
  </si>
  <si>
    <t>Fire Company Fees</t>
  </si>
  <si>
    <t>Equipment &amp; Gear</t>
  </si>
  <si>
    <t>Contracted Ambulance Services</t>
  </si>
  <si>
    <t>6600 Total</t>
  </si>
  <si>
    <t>Halifax Fire Company &amp; Ambulance</t>
  </si>
  <si>
    <t>WSWMD</t>
  </si>
  <si>
    <t>Contracted Recycling</t>
  </si>
  <si>
    <t>Landfill Monitoring</t>
  </si>
  <si>
    <t>Other</t>
  </si>
  <si>
    <t>Storm Debris Removal (SRA)*</t>
  </si>
  <si>
    <t>6700 Total</t>
  </si>
  <si>
    <t>Environmental Expenses</t>
  </si>
  <si>
    <t>County Tax</t>
  </si>
  <si>
    <t>Short Term Interest</t>
  </si>
  <si>
    <t>Vt Education Property Tax</t>
  </si>
  <si>
    <t>Property Tax Refunds</t>
  </si>
  <si>
    <t xml:space="preserve">6750 Total </t>
  </si>
  <si>
    <t>Taxes and Interest</t>
  </si>
  <si>
    <t>Utilities</t>
  </si>
  <si>
    <t>Rent</t>
  </si>
  <si>
    <t>Bond Payment</t>
  </si>
  <si>
    <t>Building &amp; General Maintenance</t>
  </si>
  <si>
    <t>6800 Total</t>
  </si>
  <si>
    <t>Town Share of School Exp.</t>
  </si>
  <si>
    <t>Empl. Practices Liability</t>
  </si>
  <si>
    <t>Public Official Liability</t>
  </si>
  <si>
    <t>Workers Comp</t>
  </si>
  <si>
    <t>Property &amp; Casualty</t>
  </si>
  <si>
    <t>Unemployment Insurance</t>
  </si>
  <si>
    <t>VLCT-Property &amp; Casualty/EMT</t>
  </si>
  <si>
    <t>6850 Total</t>
  </si>
  <si>
    <t>Insurance</t>
  </si>
  <si>
    <t>Service Charges</t>
  </si>
  <si>
    <t>Returned Check Fees</t>
  </si>
  <si>
    <t>Late Fees and Finance Charges</t>
  </si>
  <si>
    <t>Bank Charges and Fees</t>
  </si>
  <si>
    <t>6900 Total</t>
  </si>
  <si>
    <t>6000 Total</t>
  </si>
  <si>
    <t>Selectboard Account</t>
  </si>
  <si>
    <t>9300 Total</t>
  </si>
  <si>
    <t>Reappraisal</t>
  </si>
  <si>
    <t>6920 Total</t>
  </si>
  <si>
    <t>Returned check fees</t>
  </si>
  <si>
    <t>Total 7475</t>
  </si>
  <si>
    <t>Supplementary Road Assistance (Audits; Town's share)</t>
  </si>
  <si>
    <t>Garage Bond* (see Highway also)</t>
  </si>
  <si>
    <t>Municipal Subtotal</t>
  </si>
  <si>
    <t>Incomes against expenses</t>
  </si>
  <si>
    <t>Paid by Eames Fund</t>
  </si>
  <si>
    <t>Fees &amp; Interest Earned</t>
  </si>
  <si>
    <t>Other Funding (VY Grant)</t>
  </si>
  <si>
    <t>Total Municipal</t>
  </si>
  <si>
    <t>Raise &amp; Appropriate</t>
  </si>
  <si>
    <t>Highway Dept. Total (from other pg)</t>
  </si>
  <si>
    <t>From highway budget</t>
  </si>
  <si>
    <t>Total SB and Highway</t>
  </si>
  <si>
    <t>Spent FY22</t>
  </si>
  <si>
    <t>Power Saws</t>
  </si>
  <si>
    <t>Difference</t>
  </si>
  <si>
    <t>Payroll Exp</t>
  </si>
  <si>
    <t>Peoples Bank Lease Payments</t>
  </si>
  <si>
    <t>Budget FY23</t>
  </si>
  <si>
    <t>Spent FY23</t>
  </si>
  <si>
    <t>Balance Left +/-</t>
  </si>
  <si>
    <t>Balance Left FY23</t>
  </si>
  <si>
    <t>Check to see how many hours Roza is working / compare to minimum wage</t>
  </si>
  <si>
    <t>Did Patty ask for an increase?  Tristin suggested a 5% increase from 25K</t>
  </si>
  <si>
    <t>What's the hourly wage for this position?</t>
  </si>
  <si>
    <t>Ask Roza to reach out to Turner Lewis to see if they need the full amount of the secretary's budget or can it be dropped down.</t>
  </si>
  <si>
    <t>added in 1500 for chair and 1000 for other two members</t>
  </si>
  <si>
    <t>Is there a request to increase?  Is this really unencumbered?</t>
  </si>
  <si>
    <t>Check with patty about this one.</t>
  </si>
  <si>
    <t>Is this a percentage of the town clerk salary?  What's the new number?</t>
  </si>
  <si>
    <t>Update based on increases to salary</t>
  </si>
  <si>
    <t>what is this line item made up of?  Can it be adjusted</t>
  </si>
  <si>
    <t xml:space="preserve">Can the encumbered balance be verified? </t>
  </si>
  <si>
    <t>What was made up of? Mary said to drop this down by $500</t>
  </si>
  <si>
    <t>added this line to cover supplies for the new auditors</t>
  </si>
  <si>
    <t>dropped by 500, thought was laptop for Roza with office license</t>
  </si>
  <si>
    <t>Roza check with Turner to see if they need this full amount or if it can be dropped.</t>
  </si>
  <si>
    <t>emcom trailer &amp; supplies</t>
  </si>
  <si>
    <t>stephen chait said we can drop this to zero</t>
  </si>
  <si>
    <t>Does Andy need this line?</t>
  </si>
  <si>
    <t>reduced to 1200</t>
  </si>
  <si>
    <t>Andy-what is this line item made up of?  Can it be adjusted?  How is this different than what's on the warning?</t>
  </si>
  <si>
    <t>Zero this line?  Check with Patty.</t>
  </si>
  <si>
    <t>Left off here when the meeting ended.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</si>
</sst>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2" formatCode="_(&quot;$&quot;* #,##0_);_(&quot;$&quot;* \(#,##0\);_(&quot;$&quot;* &quot;-&quot;_);_(@_)"/>
    <numFmt numFmtId="164" formatCode="\$#,##0"/>
    <numFmt numFmtId="165" formatCode="&quot; $&quot;#,##0\ ;&quot; $(&quot;#,##0\);&quot; $-&quot;#\ ;@\ "/>
    <numFmt numFmtId="166" formatCode="&quot;$&quot;#,##0"/>
  </numFmts>
  <fonts count="11" x14ac:knownFonts="1">
    <font>
      <sz val="10"/>
      <color rgb="FF000000"/>
      <name val="Arial"/>
    </font>
    <font>
      <sz val="10"/>
      <color theme="1"/>
      <name val="Calibri"/>
      <family val="2"/>
    </font>
    <font>
      <b/>
      <sz val="10"/>
      <color theme="1"/>
      <name val="Verdana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FFFFFF"/>
      <name val="Arial"/>
      <family val="2"/>
    </font>
    <font>
      <i/>
      <sz val="10"/>
      <color theme="1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CCCCC"/>
        <bgColor rgb="FFCCCCCC"/>
      </patternFill>
    </fill>
    <fill>
      <patternFill patternType="solid">
        <fgColor rgb="FFD9D9D9"/>
        <bgColor rgb="FFD9D9D9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3" fontId="0" fillId="0" borderId="0" xfId="0" applyNumberFormat="1" applyFont="1" applyAlignment="1"/>
    <xf numFmtId="0" fontId="8" fillId="0" borderId="0" xfId="0" applyFont="1" applyAlignment="1"/>
    <xf numFmtId="0" fontId="0" fillId="0" borderId="0" xfId="0" applyFont="1" applyAlignment="1"/>
    <xf numFmtId="0" fontId="9" fillId="0" borderId="0" xfId="0" applyFont="1" applyAlignment="1"/>
    <xf numFmtId="164" fontId="5" fillId="0" borderId="0" xfId="0" applyNumberFormat="1" applyFont="1" applyFill="1" applyBorder="1" applyAlignment="1">
      <alignment horizontal="center"/>
    </xf>
    <xf numFmtId="0" fontId="3" fillId="0" borderId="1" xfId="0" applyFont="1" applyBorder="1"/>
    <xf numFmtId="3" fontId="0" fillId="0" borderId="1" xfId="0" applyNumberFormat="1" applyFont="1" applyBorder="1" applyAlignment="1"/>
    <xf numFmtId="0" fontId="4" fillId="0" borderId="1" xfId="0" applyFont="1" applyBorder="1"/>
    <xf numFmtId="0" fontId="5" fillId="0" borderId="1" xfId="0" applyFont="1" applyBorder="1" applyAlignment="1">
      <alignment horizontal="center" wrapText="1"/>
    </xf>
    <xf numFmtId="164" fontId="5" fillId="0" borderId="1" xfId="0" applyNumberFormat="1" applyFont="1" applyBorder="1" applyAlignment="1">
      <alignment horizontal="center" wrapText="1"/>
    </xf>
    <xf numFmtId="14" fontId="9" fillId="0" borderId="1" xfId="0" applyNumberFormat="1" applyFont="1" applyBorder="1" applyAlignment="1"/>
    <xf numFmtId="0" fontId="4" fillId="0" borderId="1" xfId="0" applyFont="1" applyBorder="1" applyAlignment="1">
      <alignment horizontal="right"/>
    </xf>
    <xf numFmtId="42" fontId="4" fillId="0" borderId="1" xfId="0" applyNumberFormat="1" applyFont="1" applyBorder="1" applyAlignment="1"/>
    <xf numFmtId="42" fontId="4" fillId="0" borderId="1" xfId="0" applyNumberFormat="1" applyFont="1" applyBorder="1" applyAlignment="1">
      <alignment horizontal="right"/>
    </xf>
    <xf numFmtId="0" fontId="5" fillId="0" borderId="1" xfId="0" applyFont="1" applyBorder="1" applyAlignment="1"/>
    <xf numFmtId="42" fontId="5" fillId="0" borderId="1" xfId="0" applyNumberFormat="1" applyFont="1" applyBorder="1" applyAlignment="1"/>
    <xf numFmtId="42" fontId="5" fillId="0" borderId="1" xfId="0" applyNumberFormat="1" applyFont="1" applyBorder="1" applyAlignment="1">
      <alignment horizontal="right"/>
    </xf>
    <xf numFmtId="42" fontId="5" fillId="2" borderId="1" xfId="0" applyNumberFormat="1" applyFont="1" applyFill="1" applyBorder="1" applyAlignment="1">
      <alignment horizontal="right"/>
    </xf>
    <xf numFmtId="3" fontId="9" fillId="0" borderId="1" xfId="0" applyNumberFormat="1" applyFont="1" applyBorder="1" applyAlignment="1"/>
    <xf numFmtId="42" fontId="10" fillId="0" borderId="1" xfId="0" applyNumberFormat="1" applyFont="1" applyBorder="1" applyAlignment="1"/>
    <xf numFmtId="42" fontId="1" fillId="0" borderId="1" xfId="0" applyNumberFormat="1" applyFont="1" applyBorder="1" applyAlignment="1"/>
    <xf numFmtId="0" fontId="5" fillId="0" borderId="1" xfId="0" applyFont="1" applyBorder="1" applyAlignment="1">
      <alignment wrapText="1"/>
    </xf>
    <xf numFmtId="42" fontId="5" fillId="0" borderId="1" xfId="0" applyNumberFormat="1" applyFont="1" applyBorder="1" applyAlignment="1">
      <alignment wrapText="1"/>
    </xf>
    <xf numFmtId="0" fontId="5" fillId="0" borderId="1" xfId="0" applyFont="1" applyBorder="1" applyAlignment="1">
      <alignment horizontal="right" wrapText="1"/>
    </xf>
    <xf numFmtId="0" fontId="5" fillId="0" borderId="1" xfId="0" applyFont="1" applyBorder="1" applyAlignment="1">
      <alignment horizontal="right"/>
    </xf>
    <xf numFmtId="0" fontId="5" fillId="0" borderId="1" xfId="0" applyFont="1" applyBorder="1" applyAlignment="1">
      <alignment horizontal="center"/>
    </xf>
    <xf numFmtId="42" fontId="6" fillId="0" borderId="1" xfId="0" applyNumberFormat="1" applyFont="1" applyBorder="1" applyAlignment="1"/>
    <xf numFmtId="42" fontId="5" fillId="3" borderId="1" xfId="0" applyNumberFormat="1" applyFont="1" applyFill="1" applyBorder="1" applyAlignment="1">
      <alignment horizontal="right"/>
    </xf>
    <xf numFmtId="0" fontId="1" fillId="0" borderId="1" xfId="0" applyFont="1" applyBorder="1" applyAlignment="1"/>
    <xf numFmtId="42" fontId="4" fillId="0" borderId="1" xfId="0" applyNumberFormat="1" applyFont="1" applyBorder="1" applyAlignment="1">
      <alignment wrapText="1"/>
    </xf>
    <xf numFmtId="42" fontId="7" fillId="0" borderId="1" xfId="0" applyNumberFormat="1" applyFont="1" applyBorder="1" applyAlignment="1"/>
    <xf numFmtId="42" fontId="4" fillId="3" borderId="1" xfId="0" applyNumberFormat="1" applyFont="1" applyFill="1" applyBorder="1" applyAlignment="1">
      <alignment horizontal="right"/>
    </xf>
    <xf numFmtId="3" fontId="8" fillId="0" borderId="1" xfId="0" applyNumberFormat="1" applyFont="1" applyBorder="1" applyAlignment="1"/>
    <xf numFmtId="0" fontId="0" fillId="0" borderId="1" xfId="0" applyFont="1" applyBorder="1" applyAlignment="1"/>
    <xf numFmtId="165" fontId="1" fillId="0" borderId="1" xfId="0" applyNumberFormat="1" applyFont="1" applyBorder="1" applyAlignment="1"/>
    <xf numFmtId="165" fontId="5" fillId="0" borderId="1" xfId="0" applyNumberFormat="1" applyFont="1" applyBorder="1" applyAlignment="1">
      <alignment horizontal="center" wrapText="1"/>
    </xf>
    <xf numFmtId="165" fontId="5" fillId="0" borderId="1" xfId="0" applyNumberFormat="1" applyFont="1" applyFill="1" applyBorder="1" applyAlignment="1">
      <alignment horizontal="center" wrapText="1"/>
    </xf>
    <xf numFmtId="0" fontId="4" fillId="0" borderId="1" xfId="0" applyFont="1" applyBorder="1" applyAlignment="1"/>
    <xf numFmtId="166" fontId="4" fillId="0" borderId="1" xfId="0" applyNumberFormat="1" applyFont="1" applyBorder="1" applyAlignment="1">
      <alignment horizontal="right"/>
    </xf>
    <xf numFmtId="42" fontId="4" fillId="0" borderId="1" xfId="0" applyNumberFormat="1" applyFont="1" applyFill="1" applyBorder="1" applyAlignment="1">
      <alignment horizontal="right"/>
    </xf>
    <xf numFmtId="166" fontId="0" fillId="0" borderId="1" xfId="0" applyNumberFormat="1" applyFont="1" applyBorder="1" applyAlignment="1"/>
    <xf numFmtId="0" fontId="7" fillId="0" borderId="1" xfId="0" applyFont="1" applyBorder="1" applyAlignment="1"/>
    <xf numFmtId="166" fontId="1" fillId="0" borderId="1" xfId="0" applyNumberFormat="1" applyFont="1" applyBorder="1" applyAlignment="1"/>
    <xf numFmtId="49" fontId="7" fillId="0" borderId="1" xfId="0" applyNumberFormat="1" applyFont="1" applyBorder="1" applyAlignment="1"/>
    <xf numFmtId="49" fontId="4" fillId="0" borderId="1" xfId="0" applyNumberFormat="1" applyFont="1" applyBorder="1" applyAlignment="1"/>
    <xf numFmtId="166" fontId="5" fillId="3" borderId="1" xfId="0" applyNumberFormat="1" applyFont="1" applyFill="1" applyBorder="1" applyAlignment="1">
      <alignment horizontal="right"/>
    </xf>
    <xf numFmtId="166" fontId="9" fillId="0" borderId="1" xfId="0" applyNumberFormat="1" applyFont="1" applyBorder="1" applyAlignment="1"/>
    <xf numFmtId="166" fontId="5" fillId="2" borderId="1" xfId="0" applyNumberFormat="1" applyFont="1" applyFill="1" applyBorder="1" applyAlignment="1">
      <alignment horizontal="right"/>
    </xf>
    <xf numFmtId="166" fontId="10" fillId="0" borderId="1" xfId="0" applyNumberFormat="1" applyFont="1" applyBorder="1" applyAlignment="1"/>
    <xf numFmtId="0" fontId="9" fillId="0" borderId="1" xfId="0" applyFont="1" applyBorder="1" applyAlignment="1"/>
    <xf numFmtId="0" fontId="8" fillId="0" borderId="1" xfId="0" applyFont="1" applyBorder="1" applyAlignment="1"/>
    <xf numFmtId="166" fontId="5" fillId="0" borderId="1" xfId="0" applyNumberFormat="1" applyFont="1" applyBorder="1" applyAlignment="1">
      <alignment horizontal="right"/>
    </xf>
    <xf numFmtId="166" fontId="4" fillId="2" borderId="1" xfId="0" applyNumberFormat="1" applyFont="1" applyFill="1" applyBorder="1" applyAlignment="1">
      <alignment horizontal="right"/>
    </xf>
    <xf numFmtId="166" fontId="8" fillId="0" borderId="1" xfId="0" applyNumberFormat="1" applyFont="1" applyBorder="1" applyAlignment="1"/>
    <xf numFmtId="0" fontId="5" fillId="0" borderId="1" xfId="0" applyFont="1" applyBorder="1" applyAlignment="1">
      <alignment wrapText="1"/>
    </xf>
    <xf numFmtId="0" fontId="3" fillId="0" borderId="1" xfId="0" applyFont="1" applyBorder="1"/>
    <xf numFmtId="0" fontId="2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K83"/>
  <sheetViews>
    <sheetView workbookViewId="0">
      <pane ySplit="1" topLeftCell="A20" activePane="bottomLeft" state="frozen"/>
      <selection pane="bottomLeft" activeCell="E64" sqref="E64"/>
    </sheetView>
  </sheetViews>
  <sheetFormatPr defaultColWidth="14.44140625" defaultRowHeight="15.75" customHeight="1" x14ac:dyDescent="0.25"/>
  <cols>
    <col min="1" max="1" width="10" customWidth="1"/>
    <col min="2" max="2" width="27" customWidth="1"/>
    <col min="3" max="3" width="12.88671875" customWidth="1"/>
    <col min="4" max="4" width="13.109375" customWidth="1"/>
    <col min="5" max="5" width="12.88671875" customWidth="1"/>
    <col min="6" max="6" width="13.88671875" style="1" customWidth="1"/>
    <col min="8" max="8" width="14.44140625" style="7"/>
    <col min="9" max="9" width="14.44140625" style="5"/>
  </cols>
  <sheetData>
    <row r="1" spans="1:11" ht="15.75" customHeight="1" x14ac:dyDescent="0.25">
      <c r="A1" s="61" t="s">
        <v>0</v>
      </c>
      <c r="B1" s="61"/>
      <c r="C1" s="61"/>
      <c r="D1" s="61"/>
      <c r="E1" s="61"/>
      <c r="F1" s="61"/>
      <c r="G1" s="10"/>
      <c r="H1" s="10"/>
      <c r="I1" s="11"/>
    </row>
    <row r="2" spans="1:11" ht="15.75" customHeight="1" x14ac:dyDescent="0.25">
      <c r="A2" s="12"/>
      <c r="B2" s="10"/>
      <c r="C2" s="10"/>
      <c r="D2" s="10"/>
      <c r="E2" s="10"/>
      <c r="F2" s="10"/>
      <c r="G2" s="10"/>
      <c r="H2" s="10"/>
      <c r="I2" s="11"/>
    </row>
    <row r="3" spans="1:11" ht="15.75" customHeight="1" x14ac:dyDescent="0.25">
      <c r="A3" s="13" t="s">
        <v>1</v>
      </c>
      <c r="B3" s="14" t="s">
        <v>2</v>
      </c>
      <c r="C3" s="14" t="s">
        <v>3</v>
      </c>
      <c r="D3" s="14" t="s">
        <v>4</v>
      </c>
      <c r="E3" s="14" t="s">
        <v>5</v>
      </c>
      <c r="F3" s="14" t="s">
        <v>231</v>
      </c>
      <c r="G3" s="14" t="s">
        <v>236</v>
      </c>
      <c r="H3" s="14" t="s">
        <v>237</v>
      </c>
      <c r="I3" s="15" t="s">
        <v>238</v>
      </c>
      <c r="J3" s="9"/>
      <c r="K3" s="4"/>
    </row>
    <row r="4" spans="1:11" ht="15.75" customHeight="1" x14ac:dyDescent="0.25">
      <c r="A4" s="16">
        <v>7110</v>
      </c>
      <c r="B4" s="17" t="s">
        <v>6</v>
      </c>
      <c r="C4" s="18">
        <v>229085</v>
      </c>
      <c r="D4" s="18">
        <f>C4*1.02</f>
        <v>233666.7</v>
      </c>
      <c r="E4" s="18">
        <f>D4*1.027105</f>
        <v>240000.2359035</v>
      </c>
      <c r="F4" s="18">
        <v>207224.09</v>
      </c>
      <c r="G4" s="18">
        <f>E4*1.027105</f>
        <v>246505.44229766435</v>
      </c>
      <c r="H4" s="18">
        <v>94656.91</v>
      </c>
      <c r="I4" s="11">
        <f>SUM(G4-H4)</f>
        <v>151848.53229766435</v>
      </c>
      <c r="J4" s="4"/>
      <c r="K4" s="4"/>
    </row>
    <row r="5" spans="1:11" ht="15.75" customHeight="1" x14ac:dyDescent="0.25">
      <c r="A5" s="16">
        <v>7115</v>
      </c>
      <c r="B5" s="17" t="s">
        <v>7</v>
      </c>
      <c r="C5" s="18">
        <v>24884</v>
      </c>
      <c r="D5" s="18">
        <f>C5*1.02</f>
        <v>25381.68</v>
      </c>
      <c r="E5" s="18">
        <f>D5*1.71382</f>
        <v>43499.630817599995</v>
      </c>
      <c r="F5" s="18">
        <v>36700.160000000003</v>
      </c>
      <c r="G5" s="18">
        <v>43499.630817599995</v>
      </c>
      <c r="H5" s="18">
        <v>1691.31</v>
      </c>
      <c r="I5" s="11">
        <f t="shared" ref="I5:I68" si="0">SUM(G5-H5)</f>
        <v>41808.320817599997</v>
      </c>
    </row>
    <row r="6" spans="1:11" ht="15.75" customHeight="1" x14ac:dyDescent="0.25">
      <c r="A6" s="16">
        <v>7120</v>
      </c>
      <c r="B6" s="17" t="s">
        <v>8</v>
      </c>
      <c r="C6" s="18">
        <v>7200</v>
      </c>
      <c r="D6" s="18">
        <v>7200</v>
      </c>
      <c r="E6" s="18">
        <v>7200</v>
      </c>
      <c r="F6" s="18">
        <v>7200</v>
      </c>
      <c r="G6" s="18">
        <v>7200</v>
      </c>
      <c r="H6" s="18">
        <v>3000</v>
      </c>
      <c r="I6" s="11">
        <f t="shared" si="0"/>
        <v>4200</v>
      </c>
    </row>
    <row r="7" spans="1:11" ht="15.75" customHeight="1" x14ac:dyDescent="0.25">
      <c r="A7" s="16">
        <v>7130</v>
      </c>
      <c r="B7" s="17" t="s">
        <v>9</v>
      </c>
      <c r="C7" s="18">
        <v>0</v>
      </c>
      <c r="D7" s="18">
        <v>0</v>
      </c>
      <c r="E7" s="18">
        <v>0</v>
      </c>
      <c r="F7" s="18"/>
      <c r="G7" s="18">
        <v>0</v>
      </c>
      <c r="H7" s="18"/>
      <c r="I7" s="11">
        <f t="shared" si="0"/>
        <v>0</v>
      </c>
    </row>
    <row r="8" spans="1:11" ht="15.75" customHeight="1" x14ac:dyDescent="0.25">
      <c r="A8" s="16">
        <v>7140</v>
      </c>
      <c r="B8" s="17" t="s">
        <v>10</v>
      </c>
      <c r="C8" s="18">
        <v>0</v>
      </c>
      <c r="D8" s="18">
        <v>0</v>
      </c>
      <c r="E8" s="18">
        <v>0</v>
      </c>
      <c r="F8" s="18"/>
      <c r="G8" s="18">
        <v>0</v>
      </c>
      <c r="H8" s="18"/>
      <c r="I8" s="11">
        <f t="shared" si="0"/>
        <v>0</v>
      </c>
    </row>
    <row r="9" spans="1:11" ht="15.75" customHeight="1" x14ac:dyDescent="0.25">
      <c r="A9" s="16">
        <v>7150</v>
      </c>
      <c r="B9" s="17" t="s">
        <v>11</v>
      </c>
      <c r="C9" s="18">
        <v>0</v>
      </c>
      <c r="D9" s="18">
        <v>0</v>
      </c>
      <c r="E9" s="18">
        <v>0</v>
      </c>
      <c r="F9" s="18">
        <v>2237.39</v>
      </c>
      <c r="G9" s="18">
        <v>0</v>
      </c>
      <c r="H9" s="18"/>
      <c r="I9" s="11">
        <f t="shared" si="0"/>
        <v>0</v>
      </c>
    </row>
    <row r="10" spans="1:11" s="8" customFormat="1" ht="15.75" customHeight="1" x14ac:dyDescent="0.25">
      <c r="A10" s="19" t="s">
        <v>12</v>
      </c>
      <c r="B10" s="20" t="s">
        <v>13</v>
      </c>
      <c r="C10" s="21">
        <f t="shared" ref="C10:D10" si="1">SUM(C4:C9)</f>
        <v>261169</v>
      </c>
      <c r="D10" s="21">
        <f t="shared" si="1"/>
        <v>266248.38</v>
      </c>
      <c r="E10" s="21">
        <f>SUM(E4:E9)</f>
        <v>290699.8667211</v>
      </c>
      <c r="F10" s="21">
        <f>SUM(F4:F9)</f>
        <v>253361.64</v>
      </c>
      <c r="G10" s="22">
        <f>SUM(G4:G8)</f>
        <v>297205.07311526436</v>
      </c>
      <c r="H10" s="22">
        <f>SUM(H4:H9)</f>
        <v>99348.22</v>
      </c>
      <c r="I10" s="23">
        <f t="shared" si="0"/>
        <v>197856.85311526436</v>
      </c>
    </row>
    <row r="11" spans="1:11" ht="15.75" customHeight="1" x14ac:dyDescent="0.25">
      <c r="A11" s="16">
        <v>7210</v>
      </c>
      <c r="B11" s="17" t="s">
        <v>14</v>
      </c>
      <c r="C11" s="18">
        <v>200</v>
      </c>
      <c r="D11" s="18">
        <v>200</v>
      </c>
      <c r="E11" s="18">
        <v>100</v>
      </c>
      <c r="F11" s="18">
        <v>75</v>
      </c>
      <c r="G11" s="18">
        <v>100</v>
      </c>
      <c r="H11" s="18"/>
      <c r="I11" s="11">
        <f t="shared" si="0"/>
        <v>100</v>
      </c>
    </row>
    <row r="12" spans="1:11" ht="15.75" customHeight="1" x14ac:dyDescent="0.25">
      <c r="A12" s="16">
        <v>7220</v>
      </c>
      <c r="B12" s="17" t="s">
        <v>15</v>
      </c>
      <c r="C12" s="18">
        <v>108000</v>
      </c>
      <c r="D12" s="18">
        <v>116000</v>
      </c>
      <c r="E12" s="18">
        <v>122000</v>
      </c>
      <c r="F12" s="18">
        <v>107327.35</v>
      </c>
      <c r="G12" s="18">
        <v>122000</v>
      </c>
      <c r="H12" s="18">
        <v>43308.65</v>
      </c>
      <c r="I12" s="11">
        <f t="shared" si="0"/>
        <v>78691.350000000006</v>
      </c>
    </row>
    <row r="13" spans="1:11" ht="15.75" customHeight="1" x14ac:dyDescent="0.25">
      <c r="A13" s="16">
        <v>7230</v>
      </c>
      <c r="B13" s="17" t="s">
        <v>16</v>
      </c>
      <c r="C13" s="18">
        <v>780</v>
      </c>
      <c r="D13" s="18">
        <v>780</v>
      </c>
      <c r="E13" s="18">
        <v>780</v>
      </c>
      <c r="F13" s="18">
        <v>569.05999999999995</v>
      </c>
      <c r="G13" s="18">
        <v>780</v>
      </c>
      <c r="H13" s="18">
        <v>260.76</v>
      </c>
      <c r="I13" s="11">
        <f t="shared" si="0"/>
        <v>519.24</v>
      </c>
    </row>
    <row r="14" spans="1:11" ht="15.75" customHeight="1" x14ac:dyDescent="0.25">
      <c r="A14" s="16">
        <v>7260</v>
      </c>
      <c r="B14" s="17" t="s">
        <v>17</v>
      </c>
      <c r="C14" s="18">
        <v>14000</v>
      </c>
      <c r="D14" s="18">
        <v>14000</v>
      </c>
      <c r="E14" s="18">
        <v>16000</v>
      </c>
      <c r="F14" s="18">
        <v>15346.08</v>
      </c>
      <c r="G14" s="18">
        <v>16000</v>
      </c>
      <c r="H14" s="18">
        <v>6258.1</v>
      </c>
      <c r="I14" s="11">
        <f t="shared" si="0"/>
        <v>9741.9</v>
      </c>
    </row>
    <row r="15" spans="1:11" ht="15.75" customHeight="1" x14ac:dyDescent="0.25">
      <c r="A15" s="16">
        <v>7270</v>
      </c>
      <c r="B15" s="17" t="s">
        <v>18</v>
      </c>
      <c r="C15" s="18">
        <v>4500</v>
      </c>
      <c r="D15" s="18">
        <v>4500</v>
      </c>
      <c r="E15" s="18">
        <v>4000</v>
      </c>
      <c r="F15" s="18">
        <v>4167.43</v>
      </c>
      <c r="G15" s="18">
        <v>4000</v>
      </c>
      <c r="H15" s="18">
        <v>1089.95</v>
      </c>
      <c r="I15" s="11">
        <f t="shared" si="0"/>
        <v>2910.05</v>
      </c>
    </row>
    <row r="16" spans="1:11" ht="15.75" customHeight="1" x14ac:dyDescent="0.25">
      <c r="A16" s="16">
        <v>7280</v>
      </c>
      <c r="B16" s="17" t="s">
        <v>19</v>
      </c>
      <c r="C16" s="18">
        <v>250</v>
      </c>
      <c r="D16" s="18">
        <v>250</v>
      </c>
      <c r="E16" s="18">
        <v>250</v>
      </c>
      <c r="F16" s="18">
        <v>690</v>
      </c>
      <c r="G16" s="18">
        <v>250</v>
      </c>
      <c r="H16" s="18">
        <v>1176.5999999999999</v>
      </c>
      <c r="I16" s="11">
        <f t="shared" si="0"/>
        <v>-926.59999999999991</v>
      </c>
    </row>
    <row r="17" spans="1:9" ht="15.75" customHeight="1" x14ac:dyDescent="0.25">
      <c r="A17" s="16">
        <v>7290</v>
      </c>
      <c r="B17" s="17" t="s">
        <v>20</v>
      </c>
      <c r="C17" s="18">
        <v>0</v>
      </c>
      <c r="D17" s="18">
        <v>0</v>
      </c>
      <c r="E17" s="18">
        <v>0</v>
      </c>
      <c r="F17" s="18"/>
      <c r="G17" s="18">
        <v>0</v>
      </c>
      <c r="H17" s="18"/>
      <c r="I17" s="11">
        <f t="shared" si="0"/>
        <v>0</v>
      </c>
    </row>
    <row r="18" spans="1:9" s="8" customFormat="1" ht="15.75" customHeight="1" x14ac:dyDescent="0.3">
      <c r="A18" s="19" t="s">
        <v>21</v>
      </c>
      <c r="B18" s="20" t="s">
        <v>22</v>
      </c>
      <c r="C18" s="21">
        <f>SUM(C11:C17)</f>
        <v>127730</v>
      </c>
      <c r="D18" s="24"/>
      <c r="E18" s="21">
        <f>SUM(E11:E17)</f>
        <v>143130</v>
      </c>
      <c r="F18" s="21">
        <f>SUM(F11:F17)</f>
        <v>128174.92000000001</v>
      </c>
      <c r="G18" s="22">
        <f>SUM(G11:G17)</f>
        <v>143130</v>
      </c>
      <c r="H18" s="22">
        <f>SUM(H11:H17)</f>
        <v>52094.06</v>
      </c>
      <c r="I18" s="23">
        <f t="shared" si="0"/>
        <v>91035.94</v>
      </c>
    </row>
    <row r="19" spans="1:9" ht="15.75" customHeight="1" x14ac:dyDescent="0.3">
      <c r="A19" s="16">
        <v>9710</v>
      </c>
      <c r="B19" s="17" t="s">
        <v>23</v>
      </c>
      <c r="C19" s="25"/>
      <c r="D19" s="25"/>
      <c r="E19" s="25"/>
      <c r="F19" s="25"/>
      <c r="G19" s="25"/>
      <c r="H19" s="25"/>
      <c r="I19" s="11">
        <f t="shared" si="0"/>
        <v>0</v>
      </c>
    </row>
    <row r="20" spans="1:9" ht="15.75" customHeight="1" x14ac:dyDescent="0.3">
      <c r="A20" s="16">
        <v>9720</v>
      </c>
      <c r="B20" s="17" t="s">
        <v>24</v>
      </c>
      <c r="C20" s="25"/>
      <c r="D20" s="25"/>
      <c r="E20" s="25"/>
      <c r="F20" s="25"/>
      <c r="G20" s="25"/>
      <c r="H20" s="25"/>
      <c r="I20" s="11">
        <f t="shared" si="0"/>
        <v>0</v>
      </c>
    </row>
    <row r="21" spans="1:9" ht="15.75" customHeight="1" x14ac:dyDescent="0.3">
      <c r="A21" s="16">
        <v>9730</v>
      </c>
      <c r="B21" s="17" t="s">
        <v>25</v>
      </c>
      <c r="C21" s="25"/>
      <c r="D21" s="25"/>
      <c r="E21" s="25"/>
      <c r="F21" s="25"/>
      <c r="G21" s="25"/>
      <c r="H21" s="25"/>
      <c r="I21" s="11">
        <f t="shared" si="0"/>
        <v>0</v>
      </c>
    </row>
    <row r="22" spans="1:9" ht="15.75" customHeight="1" x14ac:dyDescent="0.3">
      <c r="A22" s="26" t="s">
        <v>26</v>
      </c>
      <c r="B22" s="27" t="s">
        <v>27</v>
      </c>
      <c r="C22" s="25"/>
      <c r="D22" s="25"/>
      <c r="E22" s="25"/>
      <c r="F22" s="25"/>
      <c r="G22" s="25"/>
      <c r="H22" s="25"/>
      <c r="I22" s="11">
        <f t="shared" si="0"/>
        <v>0</v>
      </c>
    </row>
    <row r="23" spans="1:9" ht="15.75" customHeight="1" x14ac:dyDescent="0.3">
      <c r="A23" s="28">
        <v>7305</v>
      </c>
      <c r="B23" s="27" t="s">
        <v>28</v>
      </c>
      <c r="C23" s="25"/>
      <c r="D23" s="18">
        <v>40000</v>
      </c>
      <c r="E23" s="18">
        <v>0</v>
      </c>
      <c r="F23" s="18"/>
      <c r="G23" s="18">
        <v>0</v>
      </c>
      <c r="H23" s="18"/>
      <c r="I23" s="11">
        <f t="shared" si="0"/>
        <v>0</v>
      </c>
    </row>
    <row r="24" spans="1:9" ht="15.75" customHeight="1" x14ac:dyDescent="0.25">
      <c r="A24" s="29">
        <v>7310</v>
      </c>
      <c r="B24" s="20" t="s">
        <v>29</v>
      </c>
      <c r="C24" s="18">
        <v>1800</v>
      </c>
      <c r="D24" s="18">
        <v>2000</v>
      </c>
      <c r="E24" s="18">
        <v>2400</v>
      </c>
      <c r="F24" s="18">
        <v>2500.37</v>
      </c>
      <c r="G24" s="18">
        <v>2400</v>
      </c>
      <c r="H24" s="18">
        <v>1003.58</v>
      </c>
      <c r="I24" s="11">
        <f t="shared" si="0"/>
        <v>1396.42</v>
      </c>
    </row>
    <row r="25" spans="1:9" ht="15.75" customHeight="1" x14ac:dyDescent="0.25">
      <c r="A25" s="29">
        <v>7320</v>
      </c>
      <c r="B25" s="20" t="s">
        <v>30</v>
      </c>
      <c r="C25" s="18">
        <v>5000</v>
      </c>
      <c r="D25" s="18">
        <v>5000</v>
      </c>
      <c r="E25" s="18">
        <v>4000</v>
      </c>
      <c r="F25" s="18">
        <v>5193.83</v>
      </c>
      <c r="G25" s="18">
        <v>6000</v>
      </c>
      <c r="H25" s="18">
        <v>8100</v>
      </c>
      <c r="I25" s="11">
        <f t="shared" si="0"/>
        <v>-2100</v>
      </c>
    </row>
    <row r="26" spans="1:9" ht="15.75" customHeight="1" x14ac:dyDescent="0.25">
      <c r="A26" s="29">
        <v>7330</v>
      </c>
      <c r="B26" s="20" t="s">
        <v>31</v>
      </c>
      <c r="C26" s="18">
        <v>2000</v>
      </c>
      <c r="D26" s="18">
        <v>2000</v>
      </c>
      <c r="E26" s="18">
        <v>2000</v>
      </c>
      <c r="F26" s="18">
        <v>1601.74</v>
      </c>
      <c r="G26" s="18">
        <v>2200</v>
      </c>
      <c r="H26" s="18">
        <v>832.13</v>
      </c>
      <c r="I26" s="11">
        <f t="shared" si="0"/>
        <v>1367.87</v>
      </c>
    </row>
    <row r="27" spans="1:9" ht="15.75" customHeight="1" x14ac:dyDescent="0.25">
      <c r="A27" s="29">
        <v>7340</v>
      </c>
      <c r="B27" s="20" t="s">
        <v>32</v>
      </c>
      <c r="C27" s="18">
        <v>8000</v>
      </c>
      <c r="D27" s="18">
        <v>6000</v>
      </c>
      <c r="E27" s="18">
        <v>5000</v>
      </c>
      <c r="F27" s="18">
        <v>3094.67</v>
      </c>
      <c r="G27" s="18">
        <v>5000</v>
      </c>
      <c r="H27" s="18">
        <v>3906.17</v>
      </c>
      <c r="I27" s="11">
        <f t="shared" si="0"/>
        <v>1093.83</v>
      </c>
    </row>
    <row r="28" spans="1:9" ht="15.75" customHeight="1" x14ac:dyDescent="0.25">
      <c r="A28" s="29">
        <v>7360</v>
      </c>
      <c r="B28" s="20" t="s">
        <v>33</v>
      </c>
      <c r="C28" s="18">
        <v>600</v>
      </c>
      <c r="D28" s="18">
        <v>600</v>
      </c>
      <c r="E28" s="18">
        <v>500</v>
      </c>
      <c r="F28" s="18">
        <v>531.79999999999995</v>
      </c>
      <c r="G28" s="18">
        <v>500</v>
      </c>
      <c r="H28" s="18">
        <v>894.28</v>
      </c>
      <c r="I28" s="11">
        <f t="shared" si="0"/>
        <v>-394.28</v>
      </c>
    </row>
    <row r="29" spans="1:9" ht="15.75" customHeight="1" x14ac:dyDescent="0.25">
      <c r="A29" s="29">
        <v>7370</v>
      </c>
      <c r="B29" s="20" t="s">
        <v>34</v>
      </c>
      <c r="C29" s="18">
        <v>1080</v>
      </c>
      <c r="D29" s="18">
        <v>1080</v>
      </c>
      <c r="E29" s="18">
        <v>1500</v>
      </c>
      <c r="F29" s="18">
        <v>2391.4</v>
      </c>
      <c r="G29" s="18">
        <v>1800</v>
      </c>
      <c r="H29" s="18">
        <v>528</v>
      </c>
      <c r="I29" s="11">
        <f t="shared" si="0"/>
        <v>1272</v>
      </c>
    </row>
    <row r="30" spans="1:9" ht="15.75" customHeight="1" x14ac:dyDescent="0.25">
      <c r="A30" s="29">
        <v>7380</v>
      </c>
      <c r="B30" s="20" t="s">
        <v>35</v>
      </c>
      <c r="C30" s="18">
        <v>8000</v>
      </c>
      <c r="D30" s="18">
        <v>7000</v>
      </c>
      <c r="E30" s="18">
        <v>7000</v>
      </c>
      <c r="F30" s="18">
        <v>5425.54</v>
      </c>
      <c r="G30" s="18">
        <v>9000</v>
      </c>
      <c r="H30" s="18">
        <v>5612.21</v>
      </c>
      <c r="I30" s="11">
        <f t="shared" si="0"/>
        <v>3387.79</v>
      </c>
    </row>
    <row r="31" spans="1:9" ht="15.75" customHeight="1" x14ac:dyDescent="0.25">
      <c r="A31" s="29">
        <v>7390</v>
      </c>
      <c r="B31" s="20" t="s">
        <v>36</v>
      </c>
      <c r="C31" s="18">
        <v>0</v>
      </c>
      <c r="D31" s="18">
        <v>0</v>
      </c>
      <c r="E31" s="18">
        <v>0</v>
      </c>
      <c r="F31" s="18"/>
      <c r="G31" s="18">
        <v>0</v>
      </c>
      <c r="H31" s="18"/>
      <c r="I31" s="11">
        <f t="shared" si="0"/>
        <v>0</v>
      </c>
    </row>
    <row r="32" spans="1:9" s="8" customFormat="1" ht="15.75" customHeight="1" x14ac:dyDescent="0.25">
      <c r="A32" s="19" t="s">
        <v>37</v>
      </c>
      <c r="B32" s="20" t="s">
        <v>38</v>
      </c>
      <c r="C32" s="21">
        <f t="shared" ref="C32" si="2">SUM(C24:C31)</f>
        <v>26480</v>
      </c>
      <c r="D32" s="21">
        <f>SUM(D23:D31)</f>
        <v>63680</v>
      </c>
      <c r="E32" s="21">
        <f t="shared" ref="E32:G32" si="3">SUM(E23:E31)</f>
        <v>22400</v>
      </c>
      <c r="F32" s="21">
        <f>SUM(F23:F31)</f>
        <v>20739.349999999999</v>
      </c>
      <c r="G32" s="22">
        <f t="shared" si="3"/>
        <v>26900</v>
      </c>
      <c r="H32" s="22">
        <f>SUM(H23:H31)</f>
        <v>20876.37</v>
      </c>
      <c r="I32" s="23">
        <f t="shared" si="0"/>
        <v>6023.630000000001</v>
      </c>
    </row>
    <row r="33" spans="1:9" ht="15.75" customHeight="1" x14ac:dyDescent="0.25">
      <c r="A33" s="30">
        <v>7410</v>
      </c>
      <c r="B33" s="20" t="s">
        <v>39</v>
      </c>
      <c r="C33" s="18">
        <v>65000</v>
      </c>
      <c r="D33" s="18">
        <v>95000</v>
      </c>
      <c r="E33" s="18">
        <v>40000</v>
      </c>
      <c r="F33" s="18">
        <v>57430.5</v>
      </c>
      <c r="G33" s="18">
        <v>40000</v>
      </c>
      <c r="H33" s="18">
        <v>124944</v>
      </c>
      <c r="I33" s="11">
        <f t="shared" si="0"/>
        <v>-84944</v>
      </c>
    </row>
    <row r="34" spans="1:9" ht="15.75" customHeight="1" x14ac:dyDescent="0.25">
      <c r="A34" s="30">
        <v>7420</v>
      </c>
      <c r="B34" s="20" t="s">
        <v>40</v>
      </c>
      <c r="C34" s="18">
        <v>25000</v>
      </c>
      <c r="D34" s="18">
        <v>25000</v>
      </c>
      <c r="E34" s="18">
        <v>26000</v>
      </c>
      <c r="F34" s="18">
        <v>24568.880000000001</v>
      </c>
      <c r="G34" s="18">
        <v>26000</v>
      </c>
      <c r="H34" s="18"/>
      <c r="I34" s="11">
        <f t="shared" si="0"/>
        <v>26000</v>
      </c>
    </row>
    <row r="35" spans="1:9" ht="15.75" customHeight="1" x14ac:dyDescent="0.25">
      <c r="A35" s="30">
        <v>7430</v>
      </c>
      <c r="B35" s="20" t="s">
        <v>41</v>
      </c>
      <c r="C35" s="18">
        <v>60000</v>
      </c>
      <c r="D35" s="18">
        <v>95000</v>
      </c>
      <c r="E35" s="18">
        <v>130000</v>
      </c>
      <c r="F35" s="18">
        <v>186116.5</v>
      </c>
      <c r="G35" s="18">
        <v>120000</v>
      </c>
      <c r="H35" s="18">
        <v>120000</v>
      </c>
      <c r="I35" s="11">
        <f t="shared" si="0"/>
        <v>0</v>
      </c>
    </row>
    <row r="36" spans="1:9" ht="15.75" customHeight="1" x14ac:dyDescent="0.25">
      <c r="A36" s="30">
        <v>7431</v>
      </c>
      <c r="B36" s="20" t="s">
        <v>42</v>
      </c>
      <c r="C36" s="18">
        <v>0</v>
      </c>
      <c r="D36" s="18">
        <v>0</v>
      </c>
      <c r="E36" s="18">
        <v>0</v>
      </c>
      <c r="F36" s="18"/>
      <c r="G36" s="18">
        <v>0</v>
      </c>
      <c r="H36" s="18"/>
      <c r="I36" s="11">
        <f t="shared" si="0"/>
        <v>0</v>
      </c>
    </row>
    <row r="37" spans="1:9" ht="15.75" customHeight="1" x14ac:dyDescent="0.25">
      <c r="A37" s="30">
        <v>7435</v>
      </c>
      <c r="B37" s="31" t="s">
        <v>43</v>
      </c>
      <c r="C37" s="18">
        <v>0</v>
      </c>
      <c r="D37" s="18">
        <v>0</v>
      </c>
      <c r="E37" s="18">
        <v>0</v>
      </c>
      <c r="F37" s="18"/>
      <c r="G37" s="18">
        <v>0</v>
      </c>
      <c r="H37" s="18"/>
      <c r="I37" s="11">
        <f t="shared" si="0"/>
        <v>0</v>
      </c>
    </row>
    <row r="38" spans="1:9" ht="15.75" customHeight="1" x14ac:dyDescent="0.25">
      <c r="A38" s="30">
        <v>7435</v>
      </c>
      <c r="B38" s="20" t="s">
        <v>44</v>
      </c>
      <c r="C38" s="18">
        <v>10000</v>
      </c>
      <c r="D38" s="18">
        <v>5000</v>
      </c>
      <c r="E38" s="18">
        <v>5000</v>
      </c>
      <c r="F38" s="18">
        <v>59485</v>
      </c>
      <c r="G38" s="18">
        <v>10000</v>
      </c>
      <c r="H38" s="18">
        <v>8126.25</v>
      </c>
      <c r="I38" s="11">
        <f t="shared" si="0"/>
        <v>1873.75</v>
      </c>
    </row>
    <row r="39" spans="1:9" ht="15.75" customHeight="1" x14ac:dyDescent="0.3">
      <c r="A39" s="30">
        <v>7436</v>
      </c>
      <c r="B39" s="20" t="s">
        <v>45</v>
      </c>
      <c r="C39" s="25"/>
      <c r="D39" s="25"/>
      <c r="E39" s="18">
        <v>95000</v>
      </c>
      <c r="F39" s="18">
        <v>14135</v>
      </c>
      <c r="G39" s="18">
        <v>95000</v>
      </c>
      <c r="H39" s="18"/>
      <c r="I39" s="11">
        <f t="shared" si="0"/>
        <v>95000</v>
      </c>
    </row>
    <row r="40" spans="1:9" ht="15.75" customHeight="1" x14ac:dyDescent="0.25">
      <c r="A40" s="30">
        <v>7440</v>
      </c>
      <c r="B40" s="20" t="s">
        <v>46</v>
      </c>
      <c r="C40" s="18">
        <v>9000</v>
      </c>
      <c r="D40" s="18">
        <v>7000</v>
      </c>
      <c r="E40" s="18">
        <v>10000</v>
      </c>
      <c r="F40" s="18">
        <v>2760</v>
      </c>
      <c r="G40" s="18">
        <v>20000</v>
      </c>
      <c r="H40" s="18">
        <v>14869.86</v>
      </c>
      <c r="I40" s="11">
        <f t="shared" si="0"/>
        <v>5130.1399999999994</v>
      </c>
    </row>
    <row r="41" spans="1:9" ht="15.75" customHeight="1" x14ac:dyDescent="0.25">
      <c r="A41" s="30">
        <v>7450</v>
      </c>
      <c r="B41" s="20" t="s">
        <v>47</v>
      </c>
      <c r="C41" s="18">
        <v>0</v>
      </c>
      <c r="D41" s="18">
        <v>0</v>
      </c>
      <c r="E41" s="18">
        <v>0</v>
      </c>
      <c r="F41" s="18">
        <v>3384.08</v>
      </c>
      <c r="G41" s="18">
        <v>0</v>
      </c>
      <c r="H41" s="18">
        <v>1362.35</v>
      </c>
      <c r="I41" s="11">
        <f t="shared" si="0"/>
        <v>-1362.35</v>
      </c>
    </row>
    <row r="42" spans="1:9" ht="15.75" customHeight="1" x14ac:dyDescent="0.25">
      <c r="A42" s="30">
        <v>7451</v>
      </c>
      <c r="B42" s="20" t="s">
        <v>48</v>
      </c>
      <c r="C42" s="18">
        <v>0</v>
      </c>
      <c r="D42" s="18">
        <v>0</v>
      </c>
      <c r="E42" s="18">
        <v>0</v>
      </c>
      <c r="F42" s="18"/>
      <c r="G42" s="18">
        <v>0</v>
      </c>
      <c r="H42" s="18"/>
      <c r="I42" s="11">
        <f t="shared" si="0"/>
        <v>0</v>
      </c>
    </row>
    <row r="43" spans="1:9" ht="15.75" customHeight="1" x14ac:dyDescent="0.25">
      <c r="A43" s="30">
        <v>7460</v>
      </c>
      <c r="B43" s="20" t="s">
        <v>49</v>
      </c>
      <c r="C43" s="18">
        <v>160000</v>
      </c>
      <c r="D43" s="18">
        <v>130000</v>
      </c>
      <c r="E43" s="18">
        <v>160000</v>
      </c>
      <c r="F43" s="18">
        <v>128500.2</v>
      </c>
      <c r="G43" s="18">
        <v>160000</v>
      </c>
      <c r="H43" s="18">
        <v>348922.73</v>
      </c>
      <c r="I43" s="11">
        <f t="shared" si="0"/>
        <v>-188922.72999999998</v>
      </c>
    </row>
    <row r="44" spans="1:9" ht="15.75" customHeight="1" x14ac:dyDescent="0.25">
      <c r="A44" s="30">
        <v>7461</v>
      </c>
      <c r="B44" s="20" t="s">
        <v>50</v>
      </c>
      <c r="C44" s="18">
        <v>0</v>
      </c>
      <c r="D44" s="18">
        <v>0</v>
      </c>
      <c r="E44" s="18">
        <v>0</v>
      </c>
      <c r="F44" s="18"/>
      <c r="G44" s="18">
        <v>0</v>
      </c>
      <c r="H44" s="18"/>
      <c r="I44" s="11">
        <f t="shared" si="0"/>
        <v>0</v>
      </c>
    </row>
    <row r="45" spans="1:9" ht="15.75" customHeight="1" x14ac:dyDescent="0.25">
      <c r="A45" s="30">
        <v>7462</v>
      </c>
      <c r="B45" s="20" t="s">
        <v>51</v>
      </c>
      <c r="C45" s="18">
        <v>15000</v>
      </c>
      <c r="D45" s="18">
        <v>13000</v>
      </c>
      <c r="E45" s="18">
        <v>15000</v>
      </c>
      <c r="F45" s="18">
        <v>14794.15</v>
      </c>
      <c r="G45" s="18">
        <v>15000</v>
      </c>
      <c r="H45" s="18">
        <v>14337.78</v>
      </c>
      <c r="I45" s="11">
        <f t="shared" si="0"/>
        <v>662.21999999999935</v>
      </c>
    </row>
    <row r="46" spans="1:9" ht="15.75" customHeight="1" x14ac:dyDescent="0.25">
      <c r="A46" s="30">
        <v>7463</v>
      </c>
      <c r="B46" s="20" t="s">
        <v>52</v>
      </c>
      <c r="C46" s="18">
        <v>0</v>
      </c>
      <c r="D46" s="18">
        <v>0</v>
      </c>
      <c r="E46" s="18">
        <v>0</v>
      </c>
      <c r="F46" s="18"/>
      <c r="G46" s="18">
        <v>0</v>
      </c>
      <c r="H46" s="18"/>
      <c r="I46" s="11">
        <f t="shared" si="0"/>
        <v>0</v>
      </c>
    </row>
    <row r="47" spans="1:9" ht="15.75" customHeight="1" x14ac:dyDescent="0.25">
      <c r="A47" s="30">
        <v>7470</v>
      </c>
      <c r="B47" s="20" t="s">
        <v>53</v>
      </c>
      <c r="C47" s="18">
        <v>0</v>
      </c>
      <c r="D47" s="18">
        <v>0</v>
      </c>
      <c r="E47" s="18">
        <v>0</v>
      </c>
      <c r="F47" s="18"/>
      <c r="G47" s="18">
        <v>0</v>
      </c>
      <c r="H47" s="18"/>
      <c r="I47" s="11">
        <f t="shared" si="0"/>
        <v>0</v>
      </c>
    </row>
    <row r="48" spans="1:9" ht="15.75" customHeight="1" x14ac:dyDescent="0.25">
      <c r="A48" s="30">
        <v>7475</v>
      </c>
      <c r="B48" s="20" t="s">
        <v>54</v>
      </c>
      <c r="C48" s="18">
        <v>0</v>
      </c>
      <c r="D48" s="18">
        <v>0</v>
      </c>
      <c r="E48" s="18">
        <v>0</v>
      </c>
      <c r="F48" s="18"/>
      <c r="G48" s="18">
        <v>0</v>
      </c>
      <c r="H48" s="18"/>
      <c r="I48" s="11">
        <f t="shared" si="0"/>
        <v>0</v>
      </c>
    </row>
    <row r="49" spans="1:9" ht="15.75" customHeight="1" x14ac:dyDescent="0.25">
      <c r="A49" s="30">
        <v>7480</v>
      </c>
      <c r="B49" s="20" t="s">
        <v>55</v>
      </c>
      <c r="C49" s="18">
        <v>3000</v>
      </c>
      <c r="D49" s="18">
        <v>2000</v>
      </c>
      <c r="E49" s="18">
        <v>1500</v>
      </c>
      <c r="F49" s="18">
        <v>381</v>
      </c>
      <c r="G49" s="18">
        <v>1500</v>
      </c>
      <c r="H49" s="18">
        <v>391.74</v>
      </c>
      <c r="I49" s="11">
        <f t="shared" si="0"/>
        <v>1108.26</v>
      </c>
    </row>
    <row r="50" spans="1:9" ht="15.75" customHeight="1" x14ac:dyDescent="0.25">
      <c r="A50" s="30">
        <v>7481</v>
      </c>
      <c r="B50" s="20" t="s">
        <v>56</v>
      </c>
      <c r="C50" s="18">
        <v>0</v>
      </c>
      <c r="D50" s="18">
        <v>0</v>
      </c>
      <c r="E50" s="18">
        <v>0</v>
      </c>
      <c r="F50" s="18"/>
      <c r="G50" s="18">
        <v>0</v>
      </c>
      <c r="H50" s="18"/>
      <c r="I50" s="11">
        <f t="shared" si="0"/>
        <v>0</v>
      </c>
    </row>
    <row r="51" spans="1:9" ht="15.75" customHeight="1" x14ac:dyDescent="0.25">
      <c r="A51" s="30">
        <v>7490</v>
      </c>
      <c r="B51" s="20" t="s">
        <v>57</v>
      </c>
      <c r="C51" s="18">
        <v>500</v>
      </c>
      <c r="D51" s="18">
        <v>500</v>
      </c>
      <c r="E51" s="18">
        <v>500</v>
      </c>
      <c r="F51" s="18">
        <v>832.93</v>
      </c>
      <c r="G51" s="18">
        <v>1200</v>
      </c>
      <c r="H51" s="18"/>
      <c r="I51" s="11">
        <f t="shared" si="0"/>
        <v>1200</v>
      </c>
    </row>
    <row r="52" spans="1:9" s="8" customFormat="1" ht="15.75" customHeight="1" x14ac:dyDescent="0.25">
      <c r="A52" s="19" t="s">
        <v>58</v>
      </c>
      <c r="B52" s="20" t="s">
        <v>59</v>
      </c>
      <c r="C52" s="21">
        <f t="shared" ref="C52:G52" si="4">SUM(C33:C51)</f>
        <v>347500</v>
      </c>
      <c r="D52" s="21">
        <f t="shared" si="4"/>
        <v>372500</v>
      </c>
      <c r="E52" s="21">
        <f t="shared" si="4"/>
        <v>483000</v>
      </c>
      <c r="F52" s="21">
        <f>SUM(F33:F51)</f>
        <v>492388.24000000005</v>
      </c>
      <c r="G52" s="32">
        <f t="shared" si="4"/>
        <v>488700</v>
      </c>
      <c r="H52" s="32">
        <f>SUM(H33:H51)</f>
        <v>632954.71</v>
      </c>
      <c r="I52" s="23">
        <f t="shared" si="0"/>
        <v>-144254.70999999996</v>
      </c>
    </row>
    <row r="53" spans="1:9" ht="15.75" customHeight="1" x14ac:dyDescent="0.3">
      <c r="A53" s="33"/>
      <c r="B53" s="27" t="s">
        <v>60</v>
      </c>
      <c r="C53" s="18">
        <v>10000</v>
      </c>
      <c r="D53" s="18">
        <v>10000</v>
      </c>
      <c r="E53" s="18">
        <v>0</v>
      </c>
      <c r="F53" s="18"/>
      <c r="G53" s="18">
        <v>0</v>
      </c>
      <c r="H53" s="18"/>
      <c r="I53" s="11">
        <f t="shared" si="0"/>
        <v>0</v>
      </c>
    </row>
    <row r="54" spans="1:9" ht="15.75" customHeight="1" x14ac:dyDescent="0.3">
      <c r="A54" s="33">
        <v>7644</v>
      </c>
      <c r="B54" s="34" t="s">
        <v>61</v>
      </c>
      <c r="C54" s="18">
        <v>1000</v>
      </c>
      <c r="D54" s="18">
        <v>1000</v>
      </c>
      <c r="E54" s="18">
        <v>1000</v>
      </c>
      <c r="F54" s="18"/>
      <c r="G54" s="18">
        <v>1000</v>
      </c>
      <c r="H54" s="18">
        <v>449.63</v>
      </c>
      <c r="I54" s="11">
        <f t="shared" si="0"/>
        <v>550.37</v>
      </c>
    </row>
    <row r="55" spans="1:9" ht="15.75" customHeight="1" x14ac:dyDescent="0.25">
      <c r="A55" s="30">
        <v>7645</v>
      </c>
      <c r="B55" s="34" t="s">
        <v>62</v>
      </c>
      <c r="C55" s="18">
        <v>500</v>
      </c>
      <c r="D55" s="18">
        <v>500</v>
      </c>
      <c r="E55" s="18">
        <v>500</v>
      </c>
      <c r="F55" s="18">
        <v>2542.91</v>
      </c>
      <c r="G55" s="18">
        <v>500</v>
      </c>
      <c r="H55" s="18">
        <v>214.01</v>
      </c>
      <c r="I55" s="11">
        <f t="shared" si="0"/>
        <v>285.99</v>
      </c>
    </row>
    <row r="56" spans="1:9" ht="15.75" customHeight="1" x14ac:dyDescent="0.25">
      <c r="A56" s="30">
        <v>7665</v>
      </c>
      <c r="B56" s="34" t="s">
        <v>63</v>
      </c>
      <c r="C56" s="18">
        <v>0</v>
      </c>
      <c r="D56" s="18">
        <v>0</v>
      </c>
      <c r="E56" s="18">
        <v>0</v>
      </c>
      <c r="F56" s="18">
        <v>2126</v>
      </c>
      <c r="G56" s="18">
        <v>0</v>
      </c>
      <c r="H56" s="18"/>
      <c r="I56" s="11">
        <f t="shared" si="0"/>
        <v>0</v>
      </c>
    </row>
    <row r="57" spans="1:9" s="8" customFormat="1" ht="15.75" customHeight="1" x14ac:dyDescent="0.25">
      <c r="A57" s="30"/>
      <c r="B57" s="27" t="s">
        <v>64</v>
      </c>
      <c r="C57" s="21">
        <f t="shared" ref="C57:E57" si="5">SUM(C53:C56)</f>
        <v>11500</v>
      </c>
      <c r="D57" s="21">
        <f t="shared" si="5"/>
        <v>11500</v>
      </c>
      <c r="E57" s="21">
        <f t="shared" si="5"/>
        <v>1500</v>
      </c>
      <c r="F57" s="21">
        <f>SUM(F53:F56)</f>
        <v>4668.91</v>
      </c>
      <c r="G57" s="32">
        <v>1500</v>
      </c>
      <c r="H57" s="32">
        <f>SUM(H53:H56)</f>
        <v>663.64</v>
      </c>
      <c r="I57" s="23">
        <f t="shared" si="0"/>
        <v>836.36</v>
      </c>
    </row>
    <row r="58" spans="1:9" ht="15.75" customHeight="1" x14ac:dyDescent="0.3">
      <c r="A58" s="30">
        <v>7640</v>
      </c>
      <c r="B58" s="35" t="s">
        <v>65</v>
      </c>
      <c r="C58" s="18">
        <v>34231.56</v>
      </c>
      <c r="D58" s="18">
        <v>34231.56</v>
      </c>
      <c r="E58" s="18">
        <v>34231.56</v>
      </c>
      <c r="F58" s="18">
        <v>34232.559999999998</v>
      </c>
      <c r="G58" s="25"/>
      <c r="H58" s="25"/>
      <c r="I58" s="11">
        <f t="shared" si="0"/>
        <v>0</v>
      </c>
    </row>
    <row r="59" spans="1:9" s="7" customFormat="1" ht="15.75" customHeight="1" x14ac:dyDescent="0.3">
      <c r="A59" s="30"/>
      <c r="B59" s="35" t="s">
        <v>235</v>
      </c>
      <c r="C59" s="18"/>
      <c r="D59" s="18"/>
      <c r="E59" s="18"/>
      <c r="F59" s="18">
        <v>53068</v>
      </c>
      <c r="G59" s="25"/>
      <c r="H59" s="25"/>
      <c r="I59" s="11">
        <f t="shared" si="0"/>
        <v>0</v>
      </c>
    </row>
    <row r="60" spans="1:9" ht="15.75" customHeight="1" x14ac:dyDescent="0.25">
      <c r="A60" s="30">
        <v>7665</v>
      </c>
      <c r="B60" s="35" t="s">
        <v>63</v>
      </c>
      <c r="C60" s="18">
        <v>68596</v>
      </c>
      <c r="D60" s="18">
        <v>68000</v>
      </c>
      <c r="E60" s="18">
        <v>98000</v>
      </c>
      <c r="F60" s="18"/>
      <c r="G60" s="18">
        <v>80000</v>
      </c>
      <c r="H60" s="18"/>
      <c r="I60" s="11">
        <f t="shared" si="0"/>
        <v>80000</v>
      </c>
    </row>
    <row r="61" spans="1:9" ht="15.75" customHeight="1" x14ac:dyDescent="0.25">
      <c r="A61" s="30">
        <v>7655</v>
      </c>
      <c r="B61" s="35" t="s">
        <v>66</v>
      </c>
      <c r="C61" s="18">
        <v>15000</v>
      </c>
      <c r="D61" s="18">
        <v>17000</v>
      </c>
      <c r="E61" s="18">
        <v>17000</v>
      </c>
      <c r="F61" s="18"/>
      <c r="G61" s="18">
        <v>17000</v>
      </c>
      <c r="H61" s="18"/>
      <c r="I61" s="11">
        <f t="shared" si="0"/>
        <v>17000</v>
      </c>
    </row>
    <row r="62" spans="1:9" s="6" customFormat="1" ht="15.75" customHeight="1" x14ac:dyDescent="0.3">
      <c r="A62" s="33"/>
      <c r="B62" s="17" t="s">
        <v>67</v>
      </c>
      <c r="C62" s="18">
        <f t="shared" ref="C62:D62" si="6">SUM(C58:C61)</f>
        <v>117827.56</v>
      </c>
      <c r="D62" s="18">
        <f t="shared" si="6"/>
        <v>119231.56</v>
      </c>
      <c r="E62" s="18">
        <f>SUM(E58:E61)</f>
        <v>149231.56</v>
      </c>
      <c r="F62" s="18">
        <f>SUM(F58:F61)</f>
        <v>87300.56</v>
      </c>
      <c r="G62" s="36">
        <f>SUM(G53:G61)</f>
        <v>100000</v>
      </c>
      <c r="H62" s="36">
        <f>SUM(H58:H61)</f>
        <v>0</v>
      </c>
      <c r="I62" s="37">
        <f t="shared" si="0"/>
        <v>100000</v>
      </c>
    </row>
    <row r="63" spans="1:9" ht="15.75" customHeight="1" x14ac:dyDescent="0.25">
      <c r="A63" s="19"/>
      <c r="B63" s="27" t="s">
        <v>68</v>
      </c>
      <c r="C63" s="18">
        <v>0</v>
      </c>
      <c r="D63" s="18">
        <v>0</v>
      </c>
      <c r="E63" s="18">
        <v>0</v>
      </c>
      <c r="F63" s="18"/>
      <c r="G63" s="18">
        <v>0</v>
      </c>
      <c r="H63" s="18"/>
      <c r="I63" s="11">
        <f t="shared" si="0"/>
        <v>0</v>
      </c>
    </row>
    <row r="64" spans="1:9" ht="15.75" customHeight="1" x14ac:dyDescent="0.25">
      <c r="A64" s="30">
        <v>7660</v>
      </c>
      <c r="B64" s="27" t="s">
        <v>69</v>
      </c>
      <c r="C64" s="18">
        <v>0</v>
      </c>
      <c r="D64" s="18">
        <v>0</v>
      </c>
      <c r="E64" s="18">
        <v>0</v>
      </c>
      <c r="F64" s="18">
        <v>4350</v>
      </c>
      <c r="G64" s="18">
        <v>0</v>
      </c>
      <c r="H64" s="18">
        <v>2500</v>
      </c>
      <c r="I64" s="11">
        <f t="shared" si="0"/>
        <v>-2500</v>
      </c>
    </row>
    <row r="65" spans="1:9" s="2" customFormat="1" ht="15.75" customHeight="1" x14ac:dyDescent="0.25">
      <c r="A65" s="30">
        <v>7650</v>
      </c>
      <c r="B65" s="27" t="s">
        <v>232</v>
      </c>
      <c r="C65" s="18"/>
      <c r="D65" s="18"/>
      <c r="E65" s="18"/>
      <c r="F65" s="18">
        <v>280.63</v>
      </c>
      <c r="G65" s="18"/>
      <c r="H65" s="18">
        <v>99</v>
      </c>
      <c r="I65" s="11">
        <f t="shared" si="0"/>
        <v>-99</v>
      </c>
    </row>
    <row r="66" spans="1:9" ht="15.75" customHeight="1" x14ac:dyDescent="0.25">
      <c r="A66" s="30">
        <v>7661</v>
      </c>
      <c r="B66" s="27" t="s">
        <v>70</v>
      </c>
      <c r="C66" s="18">
        <v>0</v>
      </c>
      <c r="D66" s="18">
        <v>0</v>
      </c>
      <c r="E66" s="18">
        <v>0</v>
      </c>
      <c r="F66" s="18"/>
      <c r="G66" s="18">
        <v>0</v>
      </c>
      <c r="H66" s="18"/>
      <c r="I66" s="11">
        <f t="shared" si="0"/>
        <v>0</v>
      </c>
    </row>
    <row r="67" spans="1:9" ht="15.75" customHeight="1" x14ac:dyDescent="0.25">
      <c r="A67" s="30">
        <v>7670</v>
      </c>
      <c r="B67" s="27" t="s">
        <v>71</v>
      </c>
      <c r="C67" s="18">
        <v>13156</v>
      </c>
      <c r="D67" s="18">
        <v>11688</v>
      </c>
      <c r="E67" s="18">
        <v>13000</v>
      </c>
      <c r="F67" s="18">
        <v>15703</v>
      </c>
      <c r="G67" s="18">
        <v>13000</v>
      </c>
      <c r="H67" s="18">
        <v>8184</v>
      </c>
      <c r="I67" s="11">
        <f t="shared" si="0"/>
        <v>4816</v>
      </c>
    </row>
    <row r="68" spans="1:9" ht="15.75" customHeight="1" x14ac:dyDescent="0.25">
      <c r="A68" s="30">
        <v>7680</v>
      </c>
      <c r="B68" s="20" t="s">
        <v>72</v>
      </c>
      <c r="C68" s="18">
        <v>60000</v>
      </c>
      <c r="D68" s="18">
        <v>60000</v>
      </c>
      <c r="E68" s="18">
        <v>105000</v>
      </c>
      <c r="F68" s="18">
        <v>138653.41</v>
      </c>
      <c r="G68" s="18">
        <v>105000</v>
      </c>
      <c r="H68" s="18">
        <v>65105.36</v>
      </c>
      <c r="I68" s="11">
        <f t="shared" si="0"/>
        <v>39894.639999999999</v>
      </c>
    </row>
    <row r="69" spans="1:9" ht="15.75" customHeight="1" x14ac:dyDescent="0.3">
      <c r="A69" s="30">
        <v>7681</v>
      </c>
      <c r="B69" s="20" t="s">
        <v>73</v>
      </c>
      <c r="C69" s="25"/>
      <c r="D69" s="25"/>
      <c r="E69" s="18">
        <v>12000</v>
      </c>
      <c r="F69" s="18"/>
      <c r="G69" s="18">
        <v>12000</v>
      </c>
      <c r="H69" s="18">
        <v>4528.63</v>
      </c>
      <c r="I69" s="11">
        <f t="shared" ref="I69:I78" si="7">SUM(G69-H69)</f>
        <v>7471.37</v>
      </c>
    </row>
    <row r="70" spans="1:9" ht="15.75" customHeight="1" x14ac:dyDescent="0.3">
      <c r="A70" s="30">
        <v>7682</v>
      </c>
      <c r="B70" s="20" t="s">
        <v>74</v>
      </c>
      <c r="C70" s="25"/>
      <c r="D70" s="25"/>
      <c r="E70" s="18">
        <v>2500</v>
      </c>
      <c r="F70" s="18"/>
      <c r="G70" s="18">
        <v>2500</v>
      </c>
      <c r="H70" s="18"/>
      <c r="I70" s="11">
        <f t="shared" si="7"/>
        <v>2500</v>
      </c>
    </row>
    <row r="71" spans="1:9" ht="15.75" customHeight="1" x14ac:dyDescent="0.3">
      <c r="A71" s="30">
        <v>7683</v>
      </c>
      <c r="B71" s="20" t="s">
        <v>75</v>
      </c>
      <c r="C71" s="25"/>
      <c r="D71" s="25"/>
      <c r="E71" s="18">
        <v>5000</v>
      </c>
      <c r="F71" s="18"/>
      <c r="G71" s="18">
        <v>5000</v>
      </c>
      <c r="H71" s="18">
        <v>6506.5</v>
      </c>
      <c r="I71" s="11">
        <f t="shared" si="7"/>
        <v>-1506.5</v>
      </c>
    </row>
    <row r="72" spans="1:9" ht="15.75" customHeight="1" x14ac:dyDescent="0.25">
      <c r="A72" s="30">
        <v>7685</v>
      </c>
      <c r="B72" s="20" t="s">
        <v>76</v>
      </c>
      <c r="C72" s="18">
        <v>50000</v>
      </c>
      <c r="D72" s="18">
        <v>50000</v>
      </c>
      <c r="E72" s="18">
        <v>50000</v>
      </c>
      <c r="F72" s="18">
        <v>51447.13</v>
      </c>
      <c r="G72" s="18">
        <v>75000</v>
      </c>
      <c r="H72" s="18">
        <v>26699.32</v>
      </c>
      <c r="I72" s="11">
        <f t="shared" si="7"/>
        <v>48300.68</v>
      </c>
    </row>
    <row r="73" spans="1:9" ht="15.75" customHeight="1" x14ac:dyDescent="0.25">
      <c r="A73" s="30">
        <v>7690</v>
      </c>
      <c r="B73" s="20" t="s">
        <v>77</v>
      </c>
      <c r="C73" s="18">
        <v>0</v>
      </c>
      <c r="D73" s="18">
        <v>0</v>
      </c>
      <c r="E73" s="18">
        <v>0</v>
      </c>
      <c r="F73" s="18"/>
      <c r="G73" s="18">
        <v>0</v>
      </c>
      <c r="H73" s="18"/>
      <c r="I73" s="11">
        <f t="shared" si="7"/>
        <v>0</v>
      </c>
    </row>
    <row r="74" spans="1:9" ht="15.75" customHeight="1" x14ac:dyDescent="0.25">
      <c r="A74" s="30">
        <v>7695</v>
      </c>
      <c r="B74" s="20" t="s">
        <v>78</v>
      </c>
      <c r="C74" s="18">
        <v>0</v>
      </c>
      <c r="D74" s="18">
        <v>0</v>
      </c>
      <c r="E74" s="18">
        <v>0</v>
      </c>
      <c r="F74" s="18">
        <v>4573.75</v>
      </c>
      <c r="G74" s="18">
        <v>0</v>
      </c>
      <c r="H74" s="18">
        <v>3867.62</v>
      </c>
      <c r="I74" s="11">
        <f t="shared" si="7"/>
        <v>-3867.62</v>
      </c>
    </row>
    <row r="75" spans="1:9" s="8" customFormat="1" ht="15.75" customHeight="1" x14ac:dyDescent="0.25">
      <c r="A75" s="19" t="s">
        <v>79</v>
      </c>
      <c r="B75" s="20" t="s">
        <v>80</v>
      </c>
      <c r="C75" s="21">
        <f>SUM(C72+C68+C67+C62+C57)</f>
        <v>252483.56</v>
      </c>
      <c r="D75" s="21">
        <f>SUM(D72+D68+D67+D62+D57)</f>
        <v>252419.56</v>
      </c>
      <c r="E75" s="21">
        <f>SUM(E72+E71+E70+E69+E68+E67+E62+E57)</f>
        <v>338231.56</v>
      </c>
      <c r="F75" s="21">
        <f>SUM(F63:F74)</f>
        <v>215007.92</v>
      </c>
      <c r="G75" s="32">
        <f>SUM(G67:G73)+(+G57+G62)</f>
        <v>314000</v>
      </c>
      <c r="H75" s="32">
        <f>SUM(H63:H74)</f>
        <v>117490.43</v>
      </c>
      <c r="I75" s="23">
        <f t="shared" si="7"/>
        <v>196509.57</v>
      </c>
    </row>
    <row r="76" spans="1:9" ht="15.75" customHeight="1" x14ac:dyDescent="0.25">
      <c r="A76" s="29">
        <v>6551</v>
      </c>
      <c r="B76" s="17" t="s">
        <v>81</v>
      </c>
      <c r="C76" s="18">
        <v>1000</v>
      </c>
      <c r="D76" s="18">
        <v>500</v>
      </c>
      <c r="E76" s="18">
        <v>500</v>
      </c>
      <c r="F76" s="18">
        <v>527.5</v>
      </c>
      <c r="G76" s="18">
        <v>500</v>
      </c>
      <c r="H76" s="18">
        <v>31</v>
      </c>
      <c r="I76" s="11">
        <f t="shared" si="7"/>
        <v>469</v>
      </c>
    </row>
    <row r="77" spans="1:9" ht="15.75" customHeight="1" x14ac:dyDescent="0.25">
      <c r="A77" s="29">
        <v>6552</v>
      </c>
      <c r="B77" s="17" t="s">
        <v>82</v>
      </c>
      <c r="C77" s="18">
        <v>10000</v>
      </c>
      <c r="D77" s="18">
        <v>10000</v>
      </c>
      <c r="E77" s="18">
        <v>10000</v>
      </c>
      <c r="F77" s="18">
        <v>7279.85</v>
      </c>
      <c r="G77" s="18">
        <v>10000</v>
      </c>
      <c r="H77" s="18">
        <v>10000</v>
      </c>
      <c r="I77" s="11">
        <f t="shared" si="7"/>
        <v>0</v>
      </c>
    </row>
    <row r="78" spans="1:9" s="8" customFormat="1" ht="13.2" x14ac:dyDescent="0.25">
      <c r="A78" s="19" t="s">
        <v>83</v>
      </c>
      <c r="B78" s="20" t="s">
        <v>84</v>
      </c>
      <c r="C78" s="21">
        <f t="shared" ref="C78:D78" si="8">SUM(C76:C77)</f>
        <v>11000</v>
      </c>
      <c r="D78" s="21">
        <f t="shared" si="8"/>
        <v>10500</v>
      </c>
      <c r="E78" s="21">
        <f t="shared" ref="E78:G78" si="9">SUM(E76:E77)</f>
        <v>10500</v>
      </c>
      <c r="F78" s="21">
        <f t="shared" si="9"/>
        <v>7807.35</v>
      </c>
      <c r="G78" s="32">
        <f t="shared" si="9"/>
        <v>10500</v>
      </c>
      <c r="H78" s="32">
        <f>SUM(H76:H77)</f>
        <v>10031</v>
      </c>
      <c r="I78" s="23">
        <f t="shared" si="7"/>
        <v>469</v>
      </c>
    </row>
    <row r="79" spans="1:9" ht="13.8" x14ac:dyDescent="0.3">
      <c r="A79" s="33"/>
      <c r="B79" s="20" t="s">
        <v>85</v>
      </c>
      <c r="C79" s="21">
        <f>C10+C18+C22+C32+C52+C75+C78</f>
        <v>1026362.56</v>
      </c>
      <c r="D79" s="21">
        <f>D10+D18+D22+D32+D52+D75+D78</f>
        <v>965347.94</v>
      </c>
      <c r="E79" s="21">
        <f>E10+E18+E22+E32+E52+E75+E78</f>
        <v>1287961.4267211</v>
      </c>
      <c r="F79" s="21">
        <f>SUM(F78+F75+F62+F57+F52+F32+F18+F10)</f>
        <v>1209448.8900000001</v>
      </c>
      <c r="G79" s="21">
        <f>G10+G18+G32+G52+G75+G78</f>
        <v>1280435.0731152643</v>
      </c>
      <c r="H79" s="21">
        <f>H10+H18+H32+H52+H75+H78</f>
        <v>932794.79</v>
      </c>
      <c r="I79" s="21">
        <f>I10+I18+I32+I52+I75+I78</f>
        <v>347640.28311526444</v>
      </c>
    </row>
    <row r="80" spans="1:9" ht="13.2" x14ac:dyDescent="0.25">
      <c r="A80" s="59" t="s">
        <v>86</v>
      </c>
      <c r="B80" s="20" t="s">
        <v>87</v>
      </c>
      <c r="C80" s="18">
        <v>14000</v>
      </c>
      <c r="D80" s="18">
        <v>14000</v>
      </c>
      <c r="E80" s="18">
        <v>14000</v>
      </c>
      <c r="F80" s="18"/>
      <c r="G80" s="18">
        <v>14000</v>
      </c>
      <c r="H80" s="18"/>
      <c r="I80" s="11"/>
    </row>
    <row r="81" spans="1:9" ht="13.2" x14ac:dyDescent="0.25">
      <c r="A81" s="60"/>
      <c r="B81" s="20" t="s">
        <v>88</v>
      </c>
      <c r="C81" s="18">
        <v>141000</v>
      </c>
      <c r="D81" s="18">
        <v>141000</v>
      </c>
      <c r="E81" s="18">
        <v>145000</v>
      </c>
      <c r="F81" s="18"/>
      <c r="G81" s="18">
        <v>145000</v>
      </c>
      <c r="H81" s="18"/>
      <c r="I81" s="11"/>
    </row>
    <row r="82" spans="1:9" ht="13.2" x14ac:dyDescent="0.25">
      <c r="A82" s="60"/>
      <c r="B82" s="20" t="s">
        <v>89</v>
      </c>
      <c r="C82" s="18">
        <v>11000</v>
      </c>
      <c r="D82" s="18">
        <v>11000</v>
      </c>
      <c r="E82" s="18">
        <v>11000</v>
      </c>
      <c r="F82" s="18"/>
      <c r="G82" s="18">
        <v>11000</v>
      </c>
      <c r="H82" s="18"/>
      <c r="I82" s="11"/>
    </row>
    <row r="83" spans="1:9" ht="13.8" x14ac:dyDescent="0.3">
      <c r="A83" s="19" t="s">
        <v>90</v>
      </c>
      <c r="B83" s="25"/>
      <c r="C83" s="21">
        <f t="shared" ref="C83:G83" si="10">C79-SUM(C80:C82)</f>
        <v>860362.56</v>
      </c>
      <c r="D83" s="21">
        <f t="shared" si="10"/>
        <v>799347.94</v>
      </c>
      <c r="E83" s="21">
        <f t="shared" si="10"/>
        <v>1117961.4267211</v>
      </c>
      <c r="F83" s="21"/>
      <c r="G83" s="21">
        <f t="shared" si="10"/>
        <v>1110435.0731152643</v>
      </c>
      <c r="H83" s="21"/>
      <c r="I83" s="11"/>
    </row>
  </sheetData>
  <mergeCells count="2">
    <mergeCell ref="A80:A82"/>
    <mergeCell ref="A1:F1"/>
  </mergeCells>
  <printOptions gridLines="1"/>
  <pageMargins left="0.25" right="0.25" top="0.75" bottom="0.75" header="0.3" footer="0.3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I124"/>
  <sheetViews>
    <sheetView tabSelected="1" topLeftCell="A37" workbookViewId="0">
      <selection activeCell="I56" sqref="I56"/>
    </sheetView>
  </sheetViews>
  <sheetFormatPr defaultColWidth="14.44140625" defaultRowHeight="15.75" customHeight="1" x14ac:dyDescent="0.25"/>
  <cols>
    <col min="1" max="1" width="10.109375" customWidth="1"/>
    <col min="2" max="2" width="31.6640625" customWidth="1"/>
    <col min="3" max="3" width="13.44140625" customWidth="1"/>
    <col min="4" max="4" width="12.6640625" style="3" customWidth="1"/>
    <col min="5" max="5" width="10.88671875" style="3" customWidth="1"/>
  </cols>
  <sheetData>
    <row r="1" spans="1:9" ht="13.2" x14ac:dyDescent="0.25">
      <c r="A1" s="63" t="s">
        <v>91</v>
      </c>
      <c r="B1" s="63"/>
      <c r="C1" s="63"/>
      <c r="D1" s="63"/>
      <c r="E1" s="63"/>
      <c r="F1" s="63"/>
      <c r="G1" s="38"/>
      <c r="H1" s="38"/>
    </row>
    <row r="2" spans="1:9" ht="13.8" x14ac:dyDescent="0.3">
      <c r="A2" s="33"/>
      <c r="B2" s="39"/>
      <c r="C2" s="33"/>
      <c r="D2" s="33"/>
      <c r="E2" s="33"/>
      <c r="F2" s="33"/>
      <c r="G2" s="38"/>
      <c r="H2" s="38"/>
    </row>
    <row r="3" spans="1:9" ht="26.4" x14ac:dyDescent="0.25">
      <c r="A3" s="19" t="s">
        <v>92</v>
      </c>
      <c r="B3" s="19" t="s">
        <v>2</v>
      </c>
      <c r="C3" s="40" t="s">
        <v>5</v>
      </c>
      <c r="D3" s="40" t="s">
        <v>231</v>
      </c>
      <c r="E3" s="40" t="s">
        <v>233</v>
      </c>
      <c r="F3" s="40" t="s">
        <v>236</v>
      </c>
      <c r="G3" s="41" t="s">
        <v>237</v>
      </c>
      <c r="H3" s="41" t="s">
        <v>239</v>
      </c>
    </row>
    <row r="4" spans="1:9" ht="13.2" x14ac:dyDescent="0.25">
      <c r="A4" s="16">
        <v>6110</v>
      </c>
      <c r="B4" s="42" t="s">
        <v>93</v>
      </c>
      <c r="C4" s="18">
        <v>5400</v>
      </c>
      <c r="D4" s="18">
        <v>3600</v>
      </c>
      <c r="E4" s="18"/>
      <c r="F4" s="43">
        <v>9000</v>
      </c>
      <c r="G4" s="44">
        <v>615</v>
      </c>
      <c r="H4" s="45">
        <f>SUM(F4-G4)</f>
        <v>8385</v>
      </c>
    </row>
    <row r="5" spans="1:9" ht="13.8" x14ac:dyDescent="0.3">
      <c r="A5" s="16">
        <v>6111</v>
      </c>
      <c r="B5" s="46" t="s">
        <v>94</v>
      </c>
      <c r="C5" s="18">
        <v>0</v>
      </c>
      <c r="D5" s="18"/>
      <c r="E5" s="18"/>
      <c r="F5" s="47"/>
      <c r="G5" s="38"/>
      <c r="H5" s="45">
        <f t="shared" ref="H5:H68" si="0">SUM(F5-G5)</f>
        <v>0</v>
      </c>
    </row>
    <row r="6" spans="1:9" ht="13.2" x14ac:dyDescent="0.25">
      <c r="A6" s="16">
        <v>6112</v>
      </c>
      <c r="B6" s="46" t="s">
        <v>95</v>
      </c>
      <c r="C6" s="18">
        <v>3000</v>
      </c>
      <c r="D6" s="18">
        <v>1875</v>
      </c>
      <c r="E6" s="18"/>
      <c r="F6" s="43">
        <v>3000</v>
      </c>
      <c r="G6" s="44">
        <v>1250</v>
      </c>
      <c r="H6" s="45">
        <f t="shared" si="0"/>
        <v>1750</v>
      </c>
      <c r="I6" t="s">
        <v>240</v>
      </c>
    </row>
    <row r="7" spans="1:9" ht="13.2" x14ac:dyDescent="0.25">
      <c r="A7" s="16">
        <v>6113</v>
      </c>
      <c r="B7" s="46" t="s">
        <v>96</v>
      </c>
      <c r="C7" s="18">
        <v>13000</v>
      </c>
      <c r="D7" s="18">
        <v>8123</v>
      </c>
      <c r="E7" s="18"/>
      <c r="F7" s="43">
        <v>13000</v>
      </c>
      <c r="G7" s="44">
        <v>5415</v>
      </c>
      <c r="H7" s="45">
        <f t="shared" si="0"/>
        <v>7585</v>
      </c>
    </row>
    <row r="8" spans="1:9" ht="13.2" x14ac:dyDescent="0.25">
      <c r="A8" s="16">
        <v>6120</v>
      </c>
      <c r="B8" s="42" t="s">
        <v>97</v>
      </c>
      <c r="C8" s="18">
        <v>25000</v>
      </c>
      <c r="D8" s="18">
        <v>22913</v>
      </c>
      <c r="E8" s="18"/>
      <c r="F8" s="43">
        <f>25000+(25000*0.05)</f>
        <v>26250</v>
      </c>
      <c r="G8" s="44">
        <v>10419</v>
      </c>
      <c r="H8" s="45">
        <f t="shared" si="0"/>
        <v>15831</v>
      </c>
      <c r="I8" t="s">
        <v>241</v>
      </c>
    </row>
    <row r="9" spans="1:9" ht="13.2" x14ac:dyDescent="0.25">
      <c r="A9" s="16">
        <v>6121</v>
      </c>
      <c r="B9" s="42" t="s">
        <v>98</v>
      </c>
      <c r="C9" s="18">
        <v>2000</v>
      </c>
      <c r="D9" s="18">
        <v>2575</v>
      </c>
      <c r="E9" s="18"/>
      <c r="F9" s="43">
        <v>3100</v>
      </c>
      <c r="G9" s="44">
        <v>2350</v>
      </c>
      <c r="H9" s="45">
        <f t="shared" si="0"/>
        <v>750</v>
      </c>
      <c r="I9" t="s">
        <v>242</v>
      </c>
    </row>
    <row r="10" spans="1:9" ht="13.2" x14ac:dyDescent="0.25">
      <c r="A10" s="16">
        <v>6130</v>
      </c>
      <c r="B10" s="42" t="s">
        <v>99</v>
      </c>
      <c r="C10" s="18">
        <v>25000</v>
      </c>
      <c r="D10" s="18">
        <v>12334</v>
      </c>
      <c r="E10" s="18"/>
      <c r="F10" s="43">
        <v>26000</v>
      </c>
      <c r="G10" s="44">
        <v>4700</v>
      </c>
      <c r="H10" s="45">
        <f t="shared" si="0"/>
        <v>21300</v>
      </c>
    </row>
    <row r="11" spans="1:9" ht="13.2" x14ac:dyDescent="0.25">
      <c r="A11" s="16">
        <v>6140</v>
      </c>
      <c r="B11" s="42" t="s">
        <v>100</v>
      </c>
      <c r="C11" s="18">
        <v>1500</v>
      </c>
      <c r="D11" s="18">
        <v>336</v>
      </c>
      <c r="E11" s="18"/>
      <c r="F11" s="43">
        <v>1500</v>
      </c>
      <c r="G11" s="44">
        <v>168</v>
      </c>
      <c r="H11" s="45">
        <f t="shared" si="0"/>
        <v>1332</v>
      </c>
      <c r="I11" t="s">
        <v>243</v>
      </c>
    </row>
    <row r="12" spans="1:9" ht="13.8" x14ac:dyDescent="0.3">
      <c r="A12" s="16">
        <v>6150</v>
      </c>
      <c r="B12" s="48" t="s">
        <v>101</v>
      </c>
      <c r="C12" s="18">
        <v>0</v>
      </c>
      <c r="D12" s="18"/>
      <c r="E12" s="18"/>
      <c r="F12" s="47"/>
      <c r="G12" s="38"/>
      <c r="H12" s="45">
        <f t="shared" si="0"/>
        <v>0</v>
      </c>
    </row>
    <row r="13" spans="1:9" ht="13.8" x14ac:dyDescent="0.3">
      <c r="A13" s="16">
        <v>6151</v>
      </c>
      <c r="B13" s="48" t="s">
        <v>102</v>
      </c>
      <c r="C13" s="18">
        <v>0</v>
      </c>
      <c r="D13" s="18"/>
      <c r="E13" s="18"/>
      <c r="F13" s="47"/>
      <c r="G13" s="38"/>
      <c r="H13" s="45">
        <f t="shared" si="0"/>
        <v>0</v>
      </c>
    </row>
    <row r="14" spans="1:9" ht="13.2" x14ac:dyDescent="0.25">
      <c r="A14" s="16">
        <v>6152</v>
      </c>
      <c r="B14" s="49" t="s">
        <v>103</v>
      </c>
      <c r="C14" s="18">
        <v>3500</v>
      </c>
      <c r="D14" s="18">
        <v>1750</v>
      </c>
      <c r="E14" s="18"/>
      <c r="F14" s="43">
        <v>3500</v>
      </c>
      <c r="G14" s="44">
        <v>875</v>
      </c>
      <c r="H14" s="45">
        <f t="shared" si="0"/>
        <v>2625</v>
      </c>
    </row>
    <row r="15" spans="1:9" ht="13.8" x14ac:dyDescent="0.3">
      <c r="A15" s="16">
        <v>6153</v>
      </c>
      <c r="B15" s="48" t="s">
        <v>104</v>
      </c>
      <c r="C15" s="18">
        <v>0</v>
      </c>
      <c r="D15" s="18"/>
      <c r="E15" s="18"/>
      <c r="F15" s="47"/>
      <c r="G15" s="38"/>
      <c r="H15" s="45">
        <f t="shared" si="0"/>
        <v>0</v>
      </c>
    </row>
    <row r="16" spans="1:9" ht="13.8" x14ac:dyDescent="0.3">
      <c r="A16" s="16">
        <v>6154</v>
      </c>
      <c r="B16" s="48" t="s">
        <v>105</v>
      </c>
      <c r="C16" s="18">
        <v>0</v>
      </c>
      <c r="D16" s="18"/>
      <c r="E16" s="18"/>
      <c r="F16" s="47"/>
      <c r="G16" s="38"/>
      <c r="H16" s="45">
        <f t="shared" si="0"/>
        <v>0</v>
      </c>
    </row>
    <row r="17" spans="1:9" ht="13.8" x14ac:dyDescent="0.3">
      <c r="A17" s="16">
        <v>6155</v>
      </c>
      <c r="B17" s="48" t="s">
        <v>106</v>
      </c>
      <c r="C17" s="18">
        <v>0</v>
      </c>
      <c r="D17" s="18"/>
      <c r="E17" s="18"/>
      <c r="F17" s="47"/>
      <c r="G17" s="38"/>
      <c r="H17" s="45">
        <f t="shared" si="0"/>
        <v>0</v>
      </c>
    </row>
    <row r="18" spans="1:9" ht="13.2" x14ac:dyDescent="0.25">
      <c r="A18" s="16">
        <v>6160</v>
      </c>
      <c r="B18" s="42" t="s">
        <v>107</v>
      </c>
      <c r="C18" s="18">
        <v>3500</v>
      </c>
      <c r="D18" s="18">
        <v>860</v>
      </c>
      <c r="E18" s="18"/>
      <c r="F18" s="43">
        <v>3500</v>
      </c>
      <c r="G18" s="38"/>
      <c r="H18" s="45">
        <f t="shared" si="0"/>
        <v>3500</v>
      </c>
      <c r="I18" t="s">
        <v>244</v>
      </c>
    </row>
    <row r="19" spans="1:9" ht="13.8" x14ac:dyDescent="0.3">
      <c r="A19" s="16">
        <v>6170</v>
      </c>
      <c r="B19" s="42" t="s">
        <v>108</v>
      </c>
      <c r="C19" s="18">
        <v>0</v>
      </c>
      <c r="D19" s="18"/>
      <c r="E19" s="18"/>
      <c r="F19" s="47"/>
      <c r="G19" s="38"/>
      <c r="H19" s="45">
        <f t="shared" si="0"/>
        <v>0</v>
      </c>
    </row>
    <row r="20" spans="1:9" ht="13.2" x14ac:dyDescent="0.25">
      <c r="A20" s="16">
        <v>6165</v>
      </c>
      <c r="B20" s="42" t="s">
        <v>109</v>
      </c>
      <c r="C20" s="18">
        <v>5000</v>
      </c>
      <c r="D20" s="18"/>
      <c r="E20" s="18"/>
      <c r="F20" s="43">
        <v>5000</v>
      </c>
      <c r="G20" s="38"/>
      <c r="H20" s="45">
        <f t="shared" si="0"/>
        <v>5000</v>
      </c>
      <c r="I20" t="s">
        <v>245</v>
      </c>
    </row>
    <row r="21" spans="1:9" ht="13.2" x14ac:dyDescent="0.25">
      <c r="A21" s="16">
        <v>6180</v>
      </c>
      <c r="B21" s="42" t="s">
        <v>110</v>
      </c>
      <c r="C21" s="18">
        <v>1000</v>
      </c>
      <c r="D21" s="18">
        <v>1000</v>
      </c>
      <c r="E21" s="18"/>
      <c r="F21" s="43">
        <v>1000</v>
      </c>
      <c r="G21" s="38"/>
      <c r="H21" s="45">
        <f t="shared" si="0"/>
        <v>1000</v>
      </c>
      <c r="I21" t="s">
        <v>246</v>
      </c>
    </row>
    <row r="22" spans="1:9" s="8" customFormat="1" ht="13.2" x14ac:dyDescent="0.25">
      <c r="A22" s="19" t="s">
        <v>111</v>
      </c>
      <c r="B22" s="19" t="s">
        <v>112</v>
      </c>
      <c r="C22" s="21">
        <v>87900</v>
      </c>
      <c r="D22" s="21">
        <f>SUM(D4:D21)</f>
        <v>55366</v>
      </c>
      <c r="E22" s="21">
        <f>SUM(C22-D22)</f>
        <v>32534</v>
      </c>
      <c r="F22" s="50">
        <f>SUM(F4:F21)</f>
        <v>94850</v>
      </c>
      <c r="G22" s="50">
        <f>SUM(G4:G21)</f>
        <v>25792</v>
      </c>
      <c r="H22" s="51">
        <f t="shared" si="0"/>
        <v>69058</v>
      </c>
    </row>
    <row r="23" spans="1:9" ht="13.2" x14ac:dyDescent="0.25">
      <c r="A23" s="16">
        <v>6210</v>
      </c>
      <c r="B23" s="42" t="s">
        <v>113</v>
      </c>
      <c r="C23" s="18">
        <v>750</v>
      </c>
      <c r="D23" s="18">
        <v>76</v>
      </c>
      <c r="E23" s="18"/>
      <c r="F23" s="43">
        <v>750</v>
      </c>
      <c r="G23" s="38"/>
      <c r="H23" s="45">
        <f t="shared" si="0"/>
        <v>750</v>
      </c>
    </row>
    <row r="24" spans="1:9" ht="13.8" x14ac:dyDescent="0.3">
      <c r="A24" s="16">
        <v>6220</v>
      </c>
      <c r="B24" s="42" t="s">
        <v>15</v>
      </c>
      <c r="C24" s="18">
        <v>0</v>
      </c>
      <c r="D24" s="18"/>
      <c r="E24" s="18"/>
      <c r="F24" s="47"/>
      <c r="G24" s="38"/>
      <c r="H24" s="45">
        <f t="shared" si="0"/>
        <v>0</v>
      </c>
    </row>
    <row r="25" spans="1:9" ht="13.2" x14ac:dyDescent="0.25">
      <c r="A25" s="16">
        <v>6240</v>
      </c>
      <c r="B25" s="42" t="s">
        <v>17</v>
      </c>
      <c r="C25" s="18">
        <v>1425</v>
      </c>
      <c r="D25" s="18">
        <v>1432.09</v>
      </c>
      <c r="E25" s="18"/>
      <c r="F25" s="43">
        <v>1450</v>
      </c>
      <c r="G25" s="44">
        <v>677.26</v>
      </c>
      <c r="H25" s="45">
        <f t="shared" si="0"/>
        <v>772.74</v>
      </c>
      <c r="I25" t="s">
        <v>247</v>
      </c>
    </row>
    <row r="26" spans="1:9" s="8" customFormat="1" ht="13.2" x14ac:dyDescent="0.25">
      <c r="A26" s="19" t="s">
        <v>114</v>
      </c>
      <c r="B26" s="19" t="s">
        <v>115</v>
      </c>
      <c r="C26" s="21">
        <v>2175</v>
      </c>
      <c r="D26" s="21">
        <f>SUM(D23:D25)</f>
        <v>1508.09</v>
      </c>
      <c r="E26" s="21">
        <f>SUM(C26-D26)</f>
        <v>666.91000000000008</v>
      </c>
      <c r="F26" s="50">
        <f>SUM(F23:F25)</f>
        <v>2200</v>
      </c>
      <c r="G26" s="50">
        <f>SUM(G23:G25)</f>
        <v>677.26</v>
      </c>
      <c r="H26" s="51">
        <f t="shared" si="0"/>
        <v>1522.74</v>
      </c>
    </row>
    <row r="27" spans="1:9" ht="13.8" x14ac:dyDescent="0.3">
      <c r="A27" s="29">
        <v>9710</v>
      </c>
      <c r="B27" s="19" t="s">
        <v>116</v>
      </c>
      <c r="C27" s="25"/>
      <c r="D27" s="25">
        <v>4986.46</v>
      </c>
      <c r="E27" s="25"/>
      <c r="F27" s="43">
        <v>5591</v>
      </c>
      <c r="G27" s="38"/>
      <c r="H27" s="45">
        <f t="shared" si="0"/>
        <v>5591</v>
      </c>
      <c r="I27" t="s">
        <v>248</v>
      </c>
    </row>
    <row r="28" spans="1:9" ht="13.8" x14ac:dyDescent="0.3">
      <c r="A28" s="29">
        <v>9720</v>
      </c>
      <c r="B28" s="19" t="s">
        <v>117</v>
      </c>
      <c r="C28" s="25"/>
      <c r="D28" s="25">
        <v>21321.42</v>
      </c>
      <c r="E28" s="25"/>
      <c r="F28" s="43">
        <v>23908</v>
      </c>
      <c r="G28" s="38"/>
      <c r="H28" s="45">
        <f t="shared" si="0"/>
        <v>23908</v>
      </c>
      <c r="I28" t="s">
        <v>248</v>
      </c>
    </row>
    <row r="29" spans="1:9" s="8" customFormat="1" ht="13.2" x14ac:dyDescent="0.25">
      <c r="A29" s="19" t="s">
        <v>118</v>
      </c>
      <c r="B29" s="26" t="s">
        <v>234</v>
      </c>
      <c r="C29" s="21">
        <v>28962.889804164148</v>
      </c>
      <c r="D29" s="21">
        <f>SUM(D27:D28)</f>
        <v>26307.879999999997</v>
      </c>
      <c r="E29" s="21">
        <f>SUM(C29-D29)</f>
        <v>2655.0098041641504</v>
      </c>
      <c r="F29" s="52">
        <f>SUM(F27:F28)</f>
        <v>29499</v>
      </c>
      <c r="G29" s="52">
        <f>SUM(G27:G28)</f>
        <v>0</v>
      </c>
      <c r="H29" s="51">
        <f t="shared" si="0"/>
        <v>29499</v>
      </c>
    </row>
    <row r="30" spans="1:9" ht="13.2" x14ac:dyDescent="0.25">
      <c r="A30" s="16">
        <v>6251</v>
      </c>
      <c r="B30" s="42" t="s">
        <v>72</v>
      </c>
      <c r="C30" s="18">
        <v>1500</v>
      </c>
      <c r="D30" s="18">
        <v>1443.89</v>
      </c>
      <c r="E30" s="18"/>
      <c r="F30" s="43">
        <v>1500</v>
      </c>
      <c r="G30" s="44">
        <v>325.60000000000002</v>
      </c>
      <c r="H30" s="45">
        <f t="shared" si="0"/>
        <v>1174.4000000000001</v>
      </c>
    </row>
    <row r="31" spans="1:9" ht="13.2" x14ac:dyDescent="0.25">
      <c r="A31" s="16">
        <v>6252</v>
      </c>
      <c r="B31" s="42" t="s">
        <v>119</v>
      </c>
      <c r="C31" s="18">
        <v>4500</v>
      </c>
      <c r="D31" s="18">
        <v>3293.07</v>
      </c>
      <c r="E31" s="18"/>
      <c r="F31" s="43">
        <v>4500</v>
      </c>
      <c r="G31" s="44">
        <v>1380.28</v>
      </c>
      <c r="H31" s="45">
        <f t="shared" si="0"/>
        <v>3119.7200000000003</v>
      </c>
    </row>
    <row r="32" spans="1:9" ht="13.2" x14ac:dyDescent="0.25">
      <c r="A32" s="16">
        <v>6253</v>
      </c>
      <c r="B32" s="42" t="s">
        <v>120</v>
      </c>
      <c r="C32" s="18">
        <v>4000</v>
      </c>
      <c r="D32" s="18">
        <v>4780.7299999999996</v>
      </c>
      <c r="E32" s="18"/>
      <c r="F32" s="43">
        <v>6000</v>
      </c>
      <c r="G32" s="44">
        <v>3176.49</v>
      </c>
      <c r="H32" s="45">
        <f t="shared" si="0"/>
        <v>2823.51</v>
      </c>
      <c r="I32" t="s">
        <v>249</v>
      </c>
    </row>
    <row r="33" spans="1:9" ht="13.2" x14ac:dyDescent="0.25">
      <c r="A33" s="16">
        <v>6254</v>
      </c>
      <c r="B33" s="42" t="s">
        <v>121</v>
      </c>
      <c r="C33" s="18">
        <v>1000</v>
      </c>
      <c r="D33" s="18">
        <v>943.8</v>
      </c>
      <c r="E33" s="18"/>
      <c r="F33" s="43">
        <v>1000</v>
      </c>
      <c r="G33" s="44">
        <v>131.94999999999999</v>
      </c>
      <c r="H33" s="45">
        <f t="shared" si="0"/>
        <v>868.05</v>
      </c>
      <c r="I33" t="s">
        <v>250</v>
      </c>
    </row>
    <row r="34" spans="1:9" ht="13.2" x14ac:dyDescent="0.25">
      <c r="A34" s="16">
        <v>6255</v>
      </c>
      <c r="B34" s="42" t="s">
        <v>122</v>
      </c>
      <c r="C34" s="18">
        <v>2000</v>
      </c>
      <c r="D34" s="18">
        <v>1066.5999999999999</v>
      </c>
      <c r="E34" s="18"/>
      <c r="F34" s="43">
        <v>3800</v>
      </c>
      <c r="G34" s="44">
        <v>375.54</v>
      </c>
      <c r="H34" s="45">
        <f t="shared" si="0"/>
        <v>3424.46</v>
      </c>
      <c r="I34" t="s">
        <v>249</v>
      </c>
    </row>
    <row r="35" spans="1:9" ht="13.2" x14ac:dyDescent="0.25">
      <c r="A35" s="16">
        <v>6256</v>
      </c>
      <c r="B35" s="42" t="s">
        <v>123</v>
      </c>
      <c r="C35" s="18">
        <v>1500</v>
      </c>
      <c r="D35" s="18">
        <v>2026.3</v>
      </c>
      <c r="E35" s="18"/>
      <c r="F35" s="43">
        <f>1500-500</f>
        <v>1000</v>
      </c>
      <c r="G35" s="44">
        <v>325.43</v>
      </c>
      <c r="H35" s="45">
        <f t="shared" si="0"/>
        <v>674.56999999999994</v>
      </c>
      <c r="I35" t="s">
        <v>251</v>
      </c>
    </row>
    <row r="36" spans="1:9" ht="13.8" x14ac:dyDescent="0.3">
      <c r="A36" s="16">
        <v>6257</v>
      </c>
      <c r="B36" s="42" t="s">
        <v>124</v>
      </c>
      <c r="C36" s="18">
        <v>0</v>
      </c>
      <c r="D36" s="18">
        <v>480.79</v>
      </c>
      <c r="E36" s="18"/>
      <c r="F36" s="47"/>
      <c r="G36" s="38"/>
      <c r="H36" s="45">
        <f t="shared" si="0"/>
        <v>0</v>
      </c>
    </row>
    <row r="37" spans="1:9" ht="13.8" x14ac:dyDescent="0.3">
      <c r="A37" s="16">
        <v>6258</v>
      </c>
      <c r="B37" s="42" t="s">
        <v>125</v>
      </c>
      <c r="C37" s="18">
        <v>0</v>
      </c>
      <c r="D37" s="18"/>
      <c r="E37" s="18"/>
      <c r="F37" s="47">
        <v>250</v>
      </c>
      <c r="G37" s="38"/>
      <c r="H37" s="45">
        <f t="shared" si="0"/>
        <v>250</v>
      </c>
      <c r="I37" t="s">
        <v>252</v>
      </c>
    </row>
    <row r="38" spans="1:9" ht="13.2" x14ac:dyDescent="0.25">
      <c r="A38" s="16">
        <v>6260</v>
      </c>
      <c r="B38" s="42" t="s">
        <v>126</v>
      </c>
      <c r="C38" s="18">
        <v>1500</v>
      </c>
      <c r="D38" s="18">
        <v>366</v>
      </c>
      <c r="E38" s="18"/>
      <c r="F38" s="43">
        <f>3000-500</f>
        <v>2500</v>
      </c>
      <c r="G38" s="38"/>
      <c r="H38" s="45">
        <f t="shared" si="0"/>
        <v>2500</v>
      </c>
      <c r="I38" t="s">
        <v>253</v>
      </c>
    </row>
    <row r="39" spans="1:9" ht="13.2" x14ac:dyDescent="0.25">
      <c r="A39" s="16">
        <v>6259</v>
      </c>
      <c r="B39" s="42" t="s">
        <v>127</v>
      </c>
      <c r="C39" s="18">
        <v>750</v>
      </c>
      <c r="D39" s="18">
        <v>7</v>
      </c>
      <c r="E39" s="18"/>
      <c r="F39" s="43">
        <v>750</v>
      </c>
      <c r="G39" s="38"/>
      <c r="H39" s="45">
        <f t="shared" si="0"/>
        <v>750</v>
      </c>
      <c r="I39" t="s">
        <v>254</v>
      </c>
    </row>
    <row r="40" spans="1:9" ht="13.8" x14ac:dyDescent="0.3">
      <c r="A40" s="16">
        <v>6261</v>
      </c>
      <c r="B40" s="42" t="s">
        <v>128</v>
      </c>
      <c r="C40" s="18">
        <v>0</v>
      </c>
      <c r="D40" s="18"/>
      <c r="E40" s="18"/>
      <c r="F40" s="47"/>
      <c r="G40" s="38"/>
      <c r="H40" s="45">
        <f t="shared" si="0"/>
        <v>0</v>
      </c>
    </row>
    <row r="41" spans="1:9" ht="13.8" x14ac:dyDescent="0.3">
      <c r="A41" s="42" t="s">
        <v>129</v>
      </c>
      <c r="B41" s="42" t="s">
        <v>130</v>
      </c>
      <c r="C41" s="18">
        <v>0</v>
      </c>
      <c r="D41" s="18"/>
      <c r="E41" s="18"/>
      <c r="F41" s="47"/>
      <c r="G41" s="38"/>
      <c r="H41" s="45">
        <f t="shared" si="0"/>
        <v>0</v>
      </c>
    </row>
    <row r="42" spans="1:9" ht="13.8" x14ac:dyDescent="0.3">
      <c r="A42" s="42"/>
      <c r="B42" s="42" t="s">
        <v>131</v>
      </c>
      <c r="C42" s="25"/>
      <c r="D42" s="25"/>
      <c r="E42" s="25"/>
      <c r="F42" s="47"/>
      <c r="G42" s="38"/>
      <c r="H42" s="45">
        <f t="shared" si="0"/>
        <v>0</v>
      </c>
    </row>
    <row r="43" spans="1:9" ht="13.2" x14ac:dyDescent="0.25">
      <c r="A43" s="16">
        <v>6262</v>
      </c>
      <c r="B43" s="46" t="s">
        <v>132</v>
      </c>
      <c r="C43" s="18">
        <v>10000</v>
      </c>
      <c r="D43" s="18">
        <v>4078.39</v>
      </c>
      <c r="E43" s="18"/>
      <c r="F43" s="43">
        <v>10000</v>
      </c>
      <c r="G43" s="44">
        <v>353</v>
      </c>
      <c r="H43" s="45">
        <f t="shared" si="0"/>
        <v>9647</v>
      </c>
      <c r="I43" t="s">
        <v>255</v>
      </c>
    </row>
    <row r="44" spans="1:9" ht="13.8" x14ac:dyDescent="0.3">
      <c r="A44" s="16">
        <v>6263</v>
      </c>
      <c r="B44" s="46" t="s">
        <v>133</v>
      </c>
      <c r="C44" s="18">
        <v>0</v>
      </c>
      <c r="D44" s="18"/>
      <c r="E44" s="18"/>
      <c r="F44" s="47"/>
      <c r="G44" s="38"/>
      <c r="H44" s="45">
        <f t="shared" si="0"/>
        <v>0</v>
      </c>
    </row>
    <row r="45" spans="1:9" ht="13.2" x14ac:dyDescent="0.25">
      <c r="A45" s="16">
        <v>6265</v>
      </c>
      <c r="B45" s="46" t="s">
        <v>134</v>
      </c>
      <c r="C45" s="18">
        <v>3000</v>
      </c>
      <c r="D45" s="18">
        <v>2750</v>
      </c>
      <c r="E45" s="18"/>
      <c r="F45" s="43">
        <v>3000</v>
      </c>
      <c r="G45" s="44">
        <v>1775</v>
      </c>
      <c r="H45" s="45">
        <f t="shared" si="0"/>
        <v>1225</v>
      </c>
      <c r="I45" t="s">
        <v>249</v>
      </c>
    </row>
    <row r="46" spans="1:9" ht="13.8" x14ac:dyDescent="0.3">
      <c r="A46" s="16">
        <v>6266</v>
      </c>
      <c r="B46" s="46" t="s">
        <v>135</v>
      </c>
      <c r="C46" s="25"/>
      <c r="D46" s="25"/>
      <c r="E46" s="25"/>
      <c r="F46" s="43">
        <v>500</v>
      </c>
      <c r="G46" s="38"/>
      <c r="H46" s="45">
        <f t="shared" si="0"/>
        <v>500</v>
      </c>
    </row>
    <row r="47" spans="1:9" ht="13.2" x14ac:dyDescent="0.25">
      <c r="A47" s="16">
        <v>6267</v>
      </c>
      <c r="B47" s="46" t="s">
        <v>136</v>
      </c>
      <c r="C47" s="18">
        <v>500</v>
      </c>
      <c r="D47" s="18"/>
      <c r="E47" s="18"/>
      <c r="F47" s="43">
        <f>500-500</f>
        <v>0</v>
      </c>
      <c r="G47" s="38"/>
      <c r="H47" s="45">
        <f t="shared" si="0"/>
        <v>0</v>
      </c>
      <c r="I47" t="s">
        <v>256</v>
      </c>
    </row>
    <row r="48" spans="1:9" ht="13.8" x14ac:dyDescent="0.3">
      <c r="A48" s="16">
        <v>6268</v>
      </c>
      <c r="B48" s="42" t="s">
        <v>131</v>
      </c>
      <c r="C48" s="25"/>
      <c r="D48" s="25"/>
      <c r="E48" s="25"/>
      <c r="F48" s="43">
        <v>800</v>
      </c>
      <c r="G48" s="38"/>
      <c r="H48" s="45">
        <f t="shared" si="0"/>
        <v>800</v>
      </c>
      <c r="I48" t="s">
        <v>257</v>
      </c>
    </row>
    <row r="49" spans="1:9" s="8" customFormat="1" ht="13.2" x14ac:dyDescent="0.25">
      <c r="A49" s="19" t="s">
        <v>137</v>
      </c>
      <c r="B49" s="19" t="s">
        <v>138</v>
      </c>
      <c r="C49" s="21">
        <v>29750</v>
      </c>
      <c r="D49" s="21">
        <f>SUM(D30:D48)</f>
        <v>21236.57</v>
      </c>
      <c r="E49" s="21">
        <f>SUM(C49-D49)</f>
        <v>8513.43</v>
      </c>
      <c r="F49" s="50">
        <f>SUM(F30:F48)</f>
        <v>35600</v>
      </c>
      <c r="G49" s="50">
        <f>SUM(G30:G48)</f>
        <v>7843.29</v>
      </c>
      <c r="H49" s="51">
        <f t="shared" si="0"/>
        <v>27756.71</v>
      </c>
    </row>
    <row r="50" spans="1:9" ht="13.2" x14ac:dyDescent="0.25">
      <c r="A50" s="16">
        <v>6271</v>
      </c>
      <c r="B50" s="42" t="s">
        <v>139</v>
      </c>
      <c r="C50" s="18">
        <v>2000</v>
      </c>
      <c r="D50" s="18">
        <v>1118.6600000000001</v>
      </c>
      <c r="E50" s="18"/>
      <c r="F50" s="43">
        <f>2000-800</f>
        <v>1200</v>
      </c>
      <c r="G50" s="44">
        <v>512.36</v>
      </c>
      <c r="H50" s="45">
        <f t="shared" si="0"/>
        <v>687.64</v>
      </c>
      <c r="I50" t="s">
        <v>258</v>
      </c>
    </row>
    <row r="51" spans="1:9" ht="13.8" x14ac:dyDescent="0.3">
      <c r="A51" s="16">
        <v>6272</v>
      </c>
      <c r="B51" s="42" t="s">
        <v>140</v>
      </c>
      <c r="C51" s="18">
        <v>0</v>
      </c>
      <c r="D51" s="18"/>
      <c r="E51" s="18"/>
      <c r="F51" s="47"/>
      <c r="G51" s="38"/>
      <c r="H51" s="45">
        <f t="shared" si="0"/>
        <v>0</v>
      </c>
    </row>
    <row r="52" spans="1:9" ht="13.2" x14ac:dyDescent="0.25">
      <c r="A52" s="16">
        <v>6274</v>
      </c>
      <c r="B52" s="42" t="s">
        <v>141</v>
      </c>
      <c r="C52" s="18">
        <v>350</v>
      </c>
      <c r="D52" s="18">
        <v>350</v>
      </c>
      <c r="E52" s="18"/>
      <c r="F52" s="43">
        <v>350</v>
      </c>
      <c r="G52" s="44">
        <v>385</v>
      </c>
      <c r="H52" s="45">
        <f t="shared" si="0"/>
        <v>-35</v>
      </c>
      <c r="I52" t="s">
        <v>259</v>
      </c>
    </row>
    <row r="53" spans="1:9" ht="13.8" x14ac:dyDescent="0.3">
      <c r="A53" s="16">
        <v>6276</v>
      </c>
      <c r="B53" s="42" t="s">
        <v>142</v>
      </c>
      <c r="C53" s="18">
        <v>0</v>
      </c>
      <c r="D53" s="18"/>
      <c r="E53" s="18"/>
      <c r="F53" s="47"/>
      <c r="G53" s="38"/>
      <c r="H53" s="45">
        <f t="shared" si="0"/>
        <v>0</v>
      </c>
    </row>
    <row r="54" spans="1:9" s="8" customFormat="1" ht="13.8" x14ac:dyDescent="0.3">
      <c r="A54" s="19" t="s">
        <v>143</v>
      </c>
      <c r="B54" s="19" t="s">
        <v>144</v>
      </c>
      <c r="C54" s="21">
        <v>2350</v>
      </c>
      <c r="D54" s="21">
        <f>SUM(D50:D53)</f>
        <v>1468.66</v>
      </c>
      <c r="E54" s="21">
        <f>SUM(C54-D54)</f>
        <v>881.33999999999992</v>
      </c>
      <c r="F54" s="53"/>
      <c r="G54" s="54"/>
      <c r="H54" s="51">
        <f t="shared" si="0"/>
        <v>0</v>
      </c>
    </row>
    <row r="55" spans="1:9" ht="13.2" x14ac:dyDescent="0.25">
      <c r="A55" s="16">
        <v>6310</v>
      </c>
      <c r="B55" s="42" t="s">
        <v>145</v>
      </c>
      <c r="C55" s="18">
        <v>15000</v>
      </c>
      <c r="D55" s="18">
        <v>28000</v>
      </c>
      <c r="E55" s="18"/>
      <c r="F55" s="43">
        <f>13600-13600</f>
        <v>0</v>
      </c>
      <c r="G55" s="55"/>
      <c r="H55" s="45">
        <f t="shared" si="0"/>
        <v>0</v>
      </c>
      <c r="I55" t="s">
        <v>260</v>
      </c>
    </row>
    <row r="56" spans="1:9" ht="13.2" x14ac:dyDescent="0.25">
      <c r="A56" s="16">
        <v>6320</v>
      </c>
      <c r="B56" s="42" t="s">
        <v>146</v>
      </c>
      <c r="C56" s="18">
        <v>5000</v>
      </c>
      <c r="D56" s="18">
        <v>12315.45</v>
      </c>
      <c r="E56" s="18"/>
      <c r="F56" s="43">
        <v>5000</v>
      </c>
      <c r="G56" s="38"/>
      <c r="H56" s="45">
        <f t="shared" si="0"/>
        <v>5000</v>
      </c>
      <c r="I56" t="s">
        <v>261</v>
      </c>
    </row>
    <row r="57" spans="1:9" ht="13.2" x14ac:dyDescent="0.25">
      <c r="A57" s="16">
        <v>6330</v>
      </c>
      <c r="B57" s="42" t="s">
        <v>147</v>
      </c>
      <c r="C57" s="18">
        <v>3500</v>
      </c>
      <c r="D57" s="18">
        <v>6593.79</v>
      </c>
      <c r="E57" s="18"/>
      <c r="F57" s="43">
        <v>3500</v>
      </c>
      <c r="G57" s="44">
        <v>778.99</v>
      </c>
      <c r="H57" s="45">
        <f t="shared" si="0"/>
        <v>2721.01</v>
      </c>
    </row>
    <row r="58" spans="1:9" ht="13.2" x14ac:dyDescent="0.25">
      <c r="A58" s="16">
        <v>6340</v>
      </c>
      <c r="B58" s="42" t="s">
        <v>148</v>
      </c>
      <c r="C58" s="18">
        <v>6000</v>
      </c>
      <c r="D58" s="18">
        <v>6000</v>
      </c>
      <c r="E58" s="18"/>
      <c r="F58" s="43">
        <v>10000</v>
      </c>
      <c r="G58" s="44">
        <v>4166.6499999999996</v>
      </c>
      <c r="H58" s="45">
        <f t="shared" si="0"/>
        <v>5833.35</v>
      </c>
    </row>
    <row r="59" spans="1:9" ht="13.8" x14ac:dyDescent="0.3">
      <c r="A59" s="42"/>
      <c r="B59" s="42" t="s">
        <v>149</v>
      </c>
      <c r="C59" s="18">
        <v>0</v>
      </c>
      <c r="D59" s="18"/>
      <c r="E59" s="18"/>
      <c r="F59" s="47"/>
      <c r="G59" s="38"/>
      <c r="H59" s="45">
        <f t="shared" si="0"/>
        <v>0</v>
      </c>
    </row>
    <row r="60" spans="1:9" s="8" customFormat="1" ht="13.2" x14ac:dyDescent="0.25">
      <c r="A60" s="19" t="s">
        <v>150</v>
      </c>
      <c r="B60" s="19" t="s">
        <v>151</v>
      </c>
      <c r="C60" s="21">
        <f>SUM(C55:C59)</f>
        <v>29500</v>
      </c>
      <c r="D60" s="21">
        <f>SUM(D55:D59)</f>
        <v>52909.24</v>
      </c>
      <c r="E60" s="21">
        <f>SUM(C60-D60)</f>
        <v>-23409.239999999998</v>
      </c>
      <c r="F60" s="52">
        <f>SUM(F55:F59)</f>
        <v>18500</v>
      </c>
      <c r="G60" s="52">
        <f>SUM(G55:G59)</f>
        <v>4945.6399999999994</v>
      </c>
      <c r="H60" s="51">
        <f t="shared" si="0"/>
        <v>13554.36</v>
      </c>
    </row>
    <row r="61" spans="1:9" ht="13.2" x14ac:dyDescent="0.25">
      <c r="A61" s="16">
        <v>6410</v>
      </c>
      <c r="B61" s="42" t="s">
        <v>152</v>
      </c>
      <c r="C61" s="18">
        <v>500</v>
      </c>
      <c r="D61" s="18"/>
      <c r="E61" s="18"/>
      <c r="F61" s="43">
        <v>500</v>
      </c>
      <c r="G61" s="38"/>
      <c r="H61" s="45">
        <f t="shared" si="0"/>
        <v>500</v>
      </c>
    </row>
    <row r="62" spans="1:9" ht="13.2" x14ac:dyDescent="0.25">
      <c r="A62" s="16">
        <v>6420</v>
      </c>
      <c r="B62" s="42" t="s">
        <v>153</v>
      </c>
      <c r="C62" s="18">
        <v>750</v>
      </c>
      <c r="D62" s="18">
        <v>540</v>
      </c>
      <c r="E62" s="18"/>
      <c r="F62" s="43">
        <v>1700</v>
      </c>
      <c r="G62" s="44">
        <v>1035</v>
      </c>
      <c r="H62" s="45">
        <f t="shared" si="0"/>
        <v>665</v>
      </c>
    </row>
    <row r="63" spans="1:9" ht="13.2" x14ac:dyDescent="0.25">
      <c r="A63" s="16">
        <v>6425</v>
      </c>
      <c r="B63" s="42" t="s">
        <v>154</v>
      </c>
      <c r="C63" s="18">
        <v>250</v>
      </c>
      <c r="D63" s="18">
        <v>1099.92</v>
      </c>
      <c r="E63" s="18"/>
      <c r="F63" s="43">
        <v>500</v>
      </c>
      <c r="G63" s="38"/>
      <c r="H63" s="45">
        <f t="shared" si="0"/>
        <v>500</v>
      </c>
    </row>
    <row r="64" spans="1:9" ht="13.2" x14ac:dyDescent="0.25">
      <c r="A64" s="16">
        <v>6430</v>
      </c>
      <c r="B64" s="42" t="s">
        <v>155</v>
      </c>
      <c r="C64" s="18">
        <v>1000</v>
      </c>
      <c r="D64" s="18"/>
      <c r="E64" s="18"/>
      <c r="F64" s="43">
        <v>1000</v>
      </c>
      <c r="G64" s="38"/>
      <c r="H64" s="45">
        <f t="shared" si="0"/>
        <v>1000</v>
      </c>
    </row>
    <row r="65" spans="1:8" ht="13.8" x14ac:dyDescent="0.3">
      <c r="A65" s="16">
        <v>6431</v>
      </c>
      <c r="B65" s="42" t="s">
        <v>156</v>
      </c>
      <c r="C65" s="25"/>
      <c r="D65" s="25"/>
      <c r="E65" s="25"/>
      <c r="F65" s="43">
        <v>800</v>
      </c>
      <c r="G65" s="38"/>
      <c r="H65" s="45">
        <f t="shared" si="0"/>
        <v>800</v>
      </c>
    </row>
    <row r="66" spans="1:8" ht="13.2" x14ac:dyDescent="0.25">
      <c r="A66" s="16">
        <v>6435</v>
      </c>
      <c r="B66" s="42" t="s">
        <v>157</v>
      </c>
      <c r="C66" s="18">
        <v>200</v>
      </c>
      <c r="D66" s="18"/>
      <c r="E66" s="18"/>
      <c r="F66" s="43">
        <v>200</v>
      </c>
      <c r="G66" s="38"/>
      <c r="H66" s="45">
        <f t="shared" si="0"/>
        <v>200</v>
      </c>
    </row>
    <row r="67" spans="1:8" ht="13.8" x14ac:dyDescent="0.3">
      <c r="A67" s="16">
        <v>6440</v>
      </c>
      <c r="B67" s="42" t="s">
        <v>158</v>
      </c>
      <c r="C67" s="18">
        <v>0</v>
      </c>
      <c r="D67" s="18">
        <v>900</v>
      </c>
      <c r="E67" s="18"/>
      <c r="F67" s="47"/>
      <c r="G67" s="38"/>
      <c r="H67" s="45">
        <f t="shared" si="0"/>
        <v>0</v>
      </c>
    </row>
    <row r="68" spans="1:8" s="8" customFormat="1" ht="13.2" x14ac:dyDescent="0.25">
      <c r="A68" s="19" t="s">
        <v>159</v>
      </c>
      <c r="B68" s="19" t="s">
        <v>160</v>
      </c>
      <c r="C68" s="21">
        <v>2700</v>
      </c>
      <c r="D68" s="21">
        <f>SUM(D61:D67)</f>
        <v>2539.92</v>
      </c>
      <c r="E68" s="21">
        <f>SUM(C68-D68)</f>
        <v>160.07999999999993</v>
      </c>
      <c r="F68" s="52">
        <f>SUM(F61:F67)</f>
        <v>4700</v>
      </c>
      <c r="G68" s="52">
        <f>SUM(G61:G67)</f>
        <v>1035</v>
      </c>
      <c r="H68" s="51">
        <f t="shared" si="0"/>
        <v>3665</v>
      </c>
    </row>
    <row r="69" spans="1:8" ht="13.8" x14ac:dyDescent="0.3">
      <c r="A69" s="16">
        <v>6450</v>
      </c>
      <c r="B69" s="42" t="s">
        <v>161</v>
      </c>
      <c r="C69" s="18">
        <v>0</v>
      </c>
      <c r="D69" s="18"/>
      <c r="E69" s="18"/>
      <c r="F69" s="47"/>
      <c r="G69" s="38"/>
      <c r="H69" s="45">
        <f t="shared" ref="H69:H118" si="1">SUM(F69-G69)</f>
        <v>0</v>
      </c>
    </row>
    <row r="70" spans="1:8" ht="13.2" x14ac:dyDescent="0.25">
      <c r="A70" s="16">
        <v>6452</v>
      </c>
      <c r="B70" s="42" t="s">
        <v>162</v>
      </c>
      <c r="C70" s="18">
        <v>50000</v>
      </c>
      <c r="D70" s="18">
        <v>11500</v>
      </c>
      <c r="E70" s="18"/>
      <c r="F70" s="43">
        <v>30000</v>
      </c>
      <c r="G70" s="38"/>
      <c r="H70" s="45">
        <f t="shared" si="1"/>
        <v>30000</v>
      </c>
    </row>
    <row r="71" spans="1:8" ht="13.2" x14ac:dyDescent="0.25">
      <c r="A71" s="16">
        <v>6453</v>
      </c>
      <c r="B71" s="42" t="s">
        <v>163</v>
      </c>
      <c r="C71" s="18">
        <v>10000</v>
      </c>
      <c r="D71" s="18">
        <v>8741.52</v>
      </c>
      <c r="E71" s="18"/>
      <c r="F71" s="43">
        <v>10000</v>
      </c>
      <c r="G71" s="38"/>
      <c r="H71" s="45">
        <f t="shared" si="1"/>
        <v>10000</v>
      </c>
    </row>
    <row r="72" spans="1:8" ht="13.8" x14ac:dyDescent="0.3">
      <c r="A72" s="16">
        <v>6454</v>
      </c>
      <c r="B72" s="46" t="s">
        <v>164</v>
      </c>
      <c r="C72" s="18">
        <v>0</v>
      </c>
      <c r="D72" s="18"/>
      <c r="E72" s="18"/>
      <c r="F72" s="47"/>
      <c r="G72" s="38"/>
      <c r="H72" s="45">
        <f t="shared" si="1"/>
        <v>0</v>
      </c>
    </row>
    <row r="73" spans="1:8" s="8" customFormat="1" ht="13.2" x14ac:dyDescent="0.25">
      <c r="A73" s="19" t="s">
        <v>165</v>
      </c>
      <c r="B73" s="19" t="s">
        <v>166</v>
      </c>
      <c r="C73" s="21">
        <v>60000</v>
      </c>
      <c r="D73" s="21">
        <f>SUM(D69:D72)</f>
        <v>20241.52</v>
      </c>
      <c r="E73" s="21">
        <f>SUM(C73-D73)</f>
        <v>39758.479999999996</v>
      </c>
      <c r="F73" s="52">
        <f>SUM(F69:F72)</f>
        <v>40000</v>
      </c>
      <c r="G73" s="52">
        <f>SUM(G69:G72)</f>
        <v>0</v>
      </c>
      <c r="H73" s="51">
        <f t="shared" si="1"/>
        <v>40000</v>
      </c>
    </row>
    <row r="74" spans="1:8" ht="13.8" x14ac:dyDescent="0.3">
      <c r="A74" s="16">
        <v>6571</v>
      </c>
      <c r="B74" s="42" t="s">
        <v>167</v>
      </c>
      <c r="C74" s="18">
        <v>0</v>
      </c>
      <c r="D74" s="18"/>
      <c r="E74" s="18"/>
      <c r="F74" s="47"/>
      <c r="G74" s="38"/>
      <c r="H74" s="45">
        <f t="shared" si="1"/>
        <v>0</v>
      </c>
    </row>
    <row r="75" spans="1:8" ht="13.8" x14ac:dyDescent="0.3">
      <c r="A75" s="16">
        <v>6572</v>
      </c>
      <c r="B75" s="42" t="s">
        <v>168</v>
      </c>
      <c r="C75" s="18">
        <v>0</v>
      </c>
      <c r="D75" s="18"/>
      <c r="E75" s="18"/>
      <c r="F75" s="47"/>
      <c r="G75" s="38"/>
      <c r="H75" s="45">
        <f t="shared" si="1"/>
        <v>0</v>
      </c>
    </row>
    <row r="76" spans="1:8" ht="13.8" x14ac:dyDescent="0.3">
      <c r="A76" s="16">
        <v>6573</v>
      </c>
      <c r="B76" s="42" t="s">
        <v>169</v>
      </c>
      <c r="C76" s="18">
        <v>0</v>
      </c>
      <c r="D76" s="18"/>
      <c r="E76" s="18"/>
      <c r="F76" s="47"/>
      <c r="G76" s="38"/>
      <c r="H76" s="45">
        <f t="shared" si="1"/>
        <v>0</v>
      </c>
    </row>
    <row r="77" spans="1:8" ht="13.8" x14ac:dyDescent="0.3">
      <c r="A77" s="16">
        <v>6574</v>
      </c>
      <c r="B77" s="42" t="s">
        <v>170</v>
      </c>
      <c r="C77" s="18">
        <v>0</v>
      </c>
      <c r="D77" s="18"/>
      <c r="E77" s="18"/>
      <c r="F77" s="47"/>
      <c r="G77" s="38"/>
      <c r="H77" s="45">
        <f t="shared" si="1"/>
        <v>0</v>
      </c>
    </row>
    <row r="78" spans="1:8" s="8" customFormat="1" ht="13.2" x14ac:dyDescent="0.25">
      <c r="A78" s="19" t="s">
        <v>171</v>
      </c>
      <c r="B78" s="19" t="s">
        <v>172</v>
      </c>
      <c r="C78" s="21">
        <v>5000</v>
      </c>
      <c r="D78" s="21">
        <v>5000</v>
      </c>
      <c r="E78" s="21">
        <f>SUM(C78-D78)</f>
        <v>0</v>
      </c>
      <c r="F78" s="56">
        <v>5000</v>
      </c>
      <c r="G78" s="56">
        <v>5000</v>
      </c>
      <c r="H78" s="51">
        <f t="shared" si="1"/>
        <v>0</v>
      </c>
    </row>
    <row r="79" spans="1:8" ht="13.2" x14ac:dyDescent="0.25">
      <c r="A79" s="16">
        <v>6610</v>
      </c>
      <c r="B79" s="42" t="s">
        <v>173</v>
      </c>
      <c r="C79" s="18">
        <v>15234</v>
      </c>
      <c r="D79" s="18">
        <v>15234</v>
      </c>
      <c r="E79" s="18"/>
      <c r="F79" s="43">
        <v>16000</v>
      </c>
      <c r="G79" s="44">
        <v>15615</v>
      </c>
      <c r="H79" s="45">
        <f t="shared" si="1"/>
        <v>385</v>
      </c>
    </row>
    <row r="80" spans="1:8" ht="13.2" x14ac:dyDescent="0.25">
      <c r="A80" s="16">
        <v>6620</v>
      </c>
      <c r="B80" s="42" t="s">
        <v>174</v>
      </c>
      <c r="C80" s="18">
        <v>500</v>
      </c>
      <c r="D80" s="18">
        <v>1165.8</v>
      </c>
      <c r="E80" s="18"/>
      <c r="F80" s="43">
        <v>500</v>
      </c>
      <c r="G80" s="38"/>
      <c r="H80" s="45">
        <f t="shared" si="1"/>
        <v>500</v>
      </c>
    </row>
    <row r="81" spans="1:8" ht="13.2" x14ac:dyDescent="0.25">
      <c r="A81" s="16">
        <v>6630</v>
      </c>
      <c r="B81" s="42" t="s">
        <v>175</v>
      </c>
      <c r="C81" s="18">
        <v>1000</v>
      </c>
      <c r="D81" s="18">
        <v>950</v>
      </c>
      <c r="E81" s="18"/>
      <c r="F81" s="43">
        <v>1000</v>
      </c>
      <c r="G81" s="38"/>
      <c r="H81" s="45">
        <f t="shared" si="1"/>
        <v>1000</v>
      </c>
    </row>
    <row r="82" spans="1:8" ht="13.2" x14ac:dyDescent="0.25">
      <c r="A82" s="16">
        <v>6640</v>
      </c>
      <c r="B82" s="42" t="s">
        <v>176</v>
      </c>
      <c r="C82" s="18">
        <v>6000</v>
      </c>
      <c r="D82" s="18">
        <v>6000</v>
      </c>
      <c r="E82" s="18"/>
      <c r="F82" s="43">
        <v>6000</v>
      </c>
      <c r="G82" s="44">
        <v>6000</v>
      </c>
      <c r="H82" s="45">
        <f t="shared" si="1"/>
        <v>0</v>
      </c>
    </row>
    <row r="83" spans="1:8" ht="13.2" x14ac:dyDescent="0.25">
      <c r="A83" s="16">
        <v>6650</v>
      </c>
      <c r="B83" s="42" t="s">
        <v>177</v>
      </c>
      <c r="C83" s="18">
        <v>16500</v>
      </c>
      <c r="D83" s="18">
        <v>16012</v>
      </c>
      <c r="E83" s="18"/>
      <c r="F83" s="43">
        <v>16500</v>
      </c>
      <c r="G83" s="44">
        <v>7960</v>
      </c>
      <c r="H83" s="45">
        <f t="shared" si="1"/>
        <v>8540</v>
      </c>
    </row>
    <row r="84" spans="1:8" s="8" customFormat="1" ht="13.2" x14ac:dyDescent="0.25">
      <c r="A84" s="26" t="s">
        <v>178</v>
      </c>
      <c r="B84" s="19" t="s">
        <v>179</v>
      </c>
      <c r="C84" s="21">
        <v>39234</v>
      </c>
      <c r="D84" s="21">
        <f>SUM(D79:D83)</f>
        <v>39361.800000000003</v>
      </c>
      <c r="E84" s="21">
        <f>SUM(C84-D84)</f>
        <v>-127.80000000000291</v>
      </c>
      <c r="F84" s="52">
        <f>SUM(F74:F83)</f>
        <v>45000</v>
      </c>
      <c r="G84" s="52">
        <f>SUM(G74:G83)</f>
        <v>34575</v>
      </c>
      <c r="H84" s="51">
        <f t="shared" si="1"/>
        <v>10425</v>
      </c>
    </row>
    <row r="85" spans="1:8" ht="13.2" x14ac:dyDescent="0.25">
      <c r="A85" s="16">
        <v>6710</v>
      </c>
      <c r="B85" s="42" t="s">
        <v>180</v>
      </c>
      <c r="C85" s="18">
        <v>4800</v>
      </c>
      <c r="D85" s="18">
        <v>4790.84</v>
      </c>
      <c r="E85" s="18"/>
      <c r="F85" s="43">
        <v>4850</v>
      </c>
      <c r="G85" s="44">
        <v>2418.38</v>
      </c>
      <c r="H85" s="45">
        <f t="shared" si="1"/>
        <v>2431.62</v>
      </c>
    </row>
    <row r="86" spans="1:8" ht="13.2" x14ac:dyDescent="0.25">
      <c r="A86" s="16">
        <v>6715</v>
      </c>
      <c r="B86" s="42" t="s">
        <v>181</v>
      </c>
      <c r="C86" s="18">
        <v>20000</v>
      </c>
      <c r="D86" s="18">
        <v>16902.79</v>
      </c>
      <c r="E86" s="18"/>
      <c r="F86" s="43">
        <v>20000</v>
      </c>
      <c r="G86" s="44">
        <v>8681.52</v>
      </c>
      <c r="H86" s="45">
        <f t="shared" si="1"/>
        <v>11318.48</v>
      </c>
    </row>
    <row r="87" spans="1:8" ht="13.2" x14ac:dyDescent="0.25">
      <c r="A87" s="16">
        <v>6720</v>
      </c>
      <c r="B87" s="42" t="s">
        <v>182</v>
      </c>
      <c r="C87" s="18">
        <v>5000</v>
      </c>
      <c r="D87" s="18">
        <v>5510.31</v>
      </c>
      <c r="E87" s="18"/>
      <c r="F87" s="43">
        <v>5000</v>
      </c>
      <c r="G87" s="44">
        <v>5091.05</v>
      </c>
      <c r="H87" s="45">
        <f t="shared" si="1"/>
        <v>-91.050000000000182</v>
      </c>
    </row>
    <row r="88" spans="1:8" ht="13.8" x14ac:dyDescent="0.3">
      <c r="A88" s="16">
        <v>6730</v>
      </c>
      <c r="B88" s="42" t="s">
        <v>183</v>
      </c>
      <c r="C88" s="18">
        <v>0</v>
      </c>
      <c r="D88" s="18"/>
      <c r="E88" s="18"/>
      <c r="F88" s="47"/>
      <c r="G88" s="44">
        <v>850</v>
      </c>
      <c r="H88" s="45">
        <f t="shared" si="1"/>
        <v>-850</v>
      </c>
    </row>
    <row r="89" spans="1:8" ht="13.8" x14ac:dyDescent="0.3">
      <c r="A89" s="16">
        <v>6740</v>
      </c>
      <c r="B89" s="46" t="s">
        <v>184</v>
      </c>
      <c r="C89" s="18">
        <v>0</v>
      </c>
      <c r="D89" s="18"/>
      <c r="E89" s="18"/>
      <c r="F89" s="47"/>
      <c r="G89" s="38"/>
      <c r="H89" s="45">
        <f t="shared" si="1"/>
        <v>0</v>
      </c>
    </row>
    <row r="90" spans="1:8" s="8" customFormat="1" ht="13.2" x14ac:dyDescent="0.25">
      <c r="A90" s="19" t="s">
        <v>185</v>
      </c>
      <c r="B90" s="19" t="s">
        <v>186</v>
      </c>
      <c r="C90" s="21">
        <v>29800</v>
      </c>
      <c r="D90" s="21">
        <f>SUM(D85:D89)</f>
        <v>27203.940000000002</v>
      </c>
      <c r="E90" s="21">
        <f>SUM(C90-D90)</f>
        <v>2596.0599999999977</v>
      </c>
      <c r="F90" s="52">
        <f>SUM(F85:F89)</f>
        <v>29850</v>
      </c>
      <c r="G90" s="52">
        <f>SUM(G85:G89)</f>
        <v>17040.95</v>
      </c>
      <c r="H90" s="51">
        <f t="shared" si="1"/>
        <v>12809.05</v>
      </c>
    </row>
    <row r="91" spans="1:8" ht="13.2" x14ac:dyDescent="0.25">
      <c r="A91" s="16">
        <v>6751</v>
      </c>
      <c r="B91" s="42" t="s">
        <v>187</v>
      </c>
      <c r="C91" s="18">
        <v>10000</v>
      </c>
      <c r="D91" s="18">
        <v>10478</v>
      </c>
      <c r="E91" s="18"/>
      <c r="F91" s="43">
        <v>11000</v>
      </c>
      <c r="G91" s="38"/>
      <c r="H91" s="45">
        <f t="shared" si="1"/>
        <v>11000</v>
      </c>
    </row>
    <row r="92" spans="1:8" ht="13.8" x14ac:dyDescent="0.3">
      <c r="A92" s="16">
        <v>6753</v>
      </c>
      <c r="B92" s="46" t="s">
        <v>188</v>
      </c>
      <c r="C92" s="18">
        <v>0</v>
      </c>
      <c r="D92" s="18"/>
      <c r="E92" s="18"/>
      <c r="F92" s="47"/>
      <c r="G92" s="38"/>
      <c r="H92" s="45">
        <f t="shared" si="1"/>
        <v>0</v>
      </c>
    </row>
    <row r="93" spans="1:8" ht="13.8" x14ac:dyDescent="0.3">
      <c r="A93" s="16">
        <v>6754</v>
      </c>
      <c r="B93" s="42" t="s">
        <v>189</v>
      </c>
      <c r="C93" s="18">
        <v>0</v>
      </c>
      <c r="D93" s="18"/>
      <c r="E93" s="18"/>
      <c r="F93" s="47"/>
      <c r="G93" s="38"/>
      <c r="H93" s="45">
        <f t="shared" si="1"/>
        <v>0</v>
      </c>
    </row>
    <row r="94" spans="1:8" ht="13.8" x14ac:dyDescent="0.3">
      <c r="A94" s="16">
        <v>6755</v>
      </c>
      <c r="B94" s="42" t="s">
        <v>190</v>
      </c>
      <c r="C94" s="18">
        <v>0</v>
      </c>
      <c r="D94" s="18"/>
      <c r="E94" s="18"/>
      <c r="F94" s="47"/>
      <c r="G94" s="38"/>
      <c r="H94" s="45">
        <f t="shared" si="1"/>
        <v>0</v>
      </c>
    </row>
    <row r="95" spans="1:8" s="8" customFormat="1" ht="13.2" x14ac:dyDescent="0.25">
      <c r="A95" s="19" t="s">
        <v>191</v>
      </c>
      <c r="B95" s="19" t="s">
        <v>192</v>
      </c>
      <c r="C95" s="21">
        <v>10000</v>
      </c>
      <c r="D95" s="21">
        <f>SUM(D91:D94)</f>
        <v>10478</v>
      </c>
      <c r="E95" s="21">
        <f>SUM(C95-D95)</f>
        <v>-478</v>
      </c>
      <c r="F95" s="56">
        <f>SUM(F91:F94)</f>
        <v>11000</v>
      </c>
      <c r="G95" s="54"/>
      <c r="H95" s="51">
        <f t="shared" si="1"/>
        <v>11000</v>
      </c>
    </row>
    <row r="96" spans="1:8" ht="13.8" x14ac:dyDescent="0.3">
      <c r="A96" s="16">
        <v>6810</v>
      </c>
      <c r="B96" s="42" t="s">
        <v>193</v>
      </c>
      <c r="C96" s="18">
        <v>0</v>
      </c>
      <c r="D96" s="18"/>
      <c r="E96" s="18"/>
      <c r="F96" s="47"/>
      <c r="G96" s="38"/>
      <c r="H96" s="45">
        <f t="shared" si="1"/>
        <v>0</v>
      </c>
    </row>
    <row r="97" spans="1:8" ht="13.2" x14ac:dyDescent="0.25">
      <c r="A97" s="16">
        <v>6820</v>
      </c>
      <c r="B97" s="42" t="s">
        <v>194</v>
      </c>
      <c r="C97" s="18">
        <v>11000</v>
      </c>
      <c r="D97" s="18"/>
      <c r="E97" s="18"/>
      <c r="F97" s="43">
        <v>11000</v>
      </c>
      <c r="G97" s="38"/>
      <c r="H97" s="45">
        <f t="shared" si="1"/>
        <v>11000</v>
      </c>
    </row>
    <row r="98" spans="1:8" ht="13.8" x14ac:dyDescent="0.3">
      <c r="A98" s="16">
        <v>6830</v>
      </c>
      <c r="B98" s="42" t="s">
        <v>195</v>
      </c>
      <c r="C98" s="18">
        <v>0</v>
      </c>
      <c r="D98" s="18"/>
      <c r="E98" s="18"/>
      <c r="F98" s="47"/>
      <c r="G98" s="38"/>
      <c r="H98" s="45">
        <f t="shared" si="1"/>
        <v>0</v>
      </c>
    </row>
    <row r="99" spans="1:8" ht="13.8" x14ac:dyDescent="0.3">
      <c r="A99" s="16">
        <v>6840</v>
      </c>
      <c r="B99" s="42" t="s">
        <v>196</v>
      </c>
      <c r="C99" s="18">
        <v>0</v>
      </c>
      <c r="D99" s="18"/>
      <c r="E99" s="18"/>
      <c r="F99" s="47"/>
      <c r="G99" s="38"/>
      <c r="H99" s="45">
        <f t="shared" si="1"/>
        <v>0</v>
      </c>
    </row>
    <row r="100" spans="1:8" s="8" customFormat="1" ht="13.2" x14ac:dyDescent="0.25">
      <c r="A100" s="19" t="s">
        <v>197</v>
      </c>
      <c r="B100" s="19" t="s">
        <v>198</v>
      </c>
      <c r="C100" s="21">
        <v>11000</v>
      </c>
      <c r="D100" s="21"/>
      <c r="E100" s="21"/>
      <c r="F100" s="52">
        <f>SUM(F97:F99)</f>
        <v>11000</v>
      </c>
      <c r="G100" s="52">
        <f>SUM(G97:G99)</f>
        <v>0</v>
      </c>
      <c r="H100" s="51">
        <f t="shared" si="1"/>
        <v>11000</v>
      </c>
    </row>
    <row r="101" spans="1:8" ht="13.2" x14ac:dyDescent="0.25">
      <c r="A101" s="16">
        <v>6851</v>
      </c>
      <c r="B101" s="42" t="s">
        <v>199</v>
      </c>
      <c r="C101" s="18">
        <v>2117</v>
      </c>
      <c r="D101" s="18">
        <v>2102.5</v>
      </c>
      <c r="E101" s="18"/>
      <c r="F101" s="43">
        <v>2117</v>
      </c>
      <c r="G101" s="44">
        <v>1044</v>
      </c>
      <c r="H101" s="45">
        <f t="shared" si="1"/>
        <v>1073</v>
      </c>
    </row>
    <row r="102" spans="1:8" ht="13.2" x14ac:dyDescent="0.25">
      <c r="A102" s="16">
        <v>6852</v>
      </c>
      <c r="B102" s="42" t="s">
        <v>200</v>
      </c>
      <c r="C102" s="18">
        <v>1085</v>
      </c>
      <c r="D102" s="18">
        <v>1090</v>
      </c>
      <c r="E102" s="18"/>
      <c r="F102" s="43">
        <v>1085</v>
      </c>
      <c r="G102" s="44">
        <v>547.5</v>
      </c>
      <c r="H102" s="45">
        <f t="shared" si="1"/>
        <v>537.5</v>
      </c>
    </row>
    <row r="103" spans="1:8" ht="13.2" x14ac:dyDescent="0.25">
      <c r="A103" s="16">
        <v>6853</v>
      </c>
      <c r="B103" s="42" t="s">
        <v>201</v>
      </c>
      <c r="C103" s="18">
        <v>18197</v>
      </c>
      <c r="D103" s="18">
        <v>12475</v>
      </c>
      <c r="E103" s="18"/>
      <c r="F103" s="43">
        <v>18197</v>
      </c>
      <c r="G103" s="44">
        <v>5809</v>
      </c>
      <c r="H103" s="45">
        <f t="shared" si="1"/>
        <v>12388</v>
      </c>
    </row>
    <row r="104" spans="1:8" ht="13.2" x14ac:dyDescent="0.25">
      <c r="A104" s="16">
        <v>6854</v>
      </c>
      <c r="B104" s="42" t="s">
        <v>202</v>
      </c>
      <c r="C104" s="18">
        <v>8420</v>
      </c>
      <c r="D104" s="18">
        <v>8776.5</v>
      </c>
      <c r="E104" s="18"/>
      <c r="F104" s="43">
        <v>8420</v>
      </c>
      <c r="G104" s="44">
        <v>4566.5</v>
      </c>
      <c r="H104" s="45">
        <f t="shared" si="1"/>
        <v>3853.5</v>
      </c>
    </row>
    <row r="105" spans="1:8" ht="13.2" x14ac:dyDescent="0.25">
      <c r="A105" s="16">
        <v>6855</v>
      </c>
      <c r="B105" s="42" t="s">
        <v>203</v>
      </c>
      <c r="C105" s="18">
        <v>305</v>
      </c>
      <c r="D105" s="18">
        <v>675</v>
      </c>
      <c r="E105" s="18"/>
      <c r="F105" s="43">
        <v>305</v>
      </c>
      <c r="G105" s="44">
        <v>637</v>
      </c>
      <c r="H105" s="45">
        <f t="shared" si="1"/>
        <v>-332</v>
      </c>
    </row>
    <row r="106" spans="1:8" ht="13.8" x14ac:dyDescent="0.3">
      <c r="A106" s="16">
        <v>6857</v>
      </c>
      <c r="B106" s="42" t="s">
        <v>204</v>
      </c>
      <c r="C106" s="18">
        <v>0</v>
      </c>
      <c r="D106" s="18"/>
      <c r="E106" s="18"/>
      <c r="F106" s="47"/>
      <c r="G106" s="38"/>
      <c r="H106" s="45">
        <f t="shared" si="1"/>
        <v>0</v>
      </c>
    </row>
    <row r="107" spans="1:8" s="8" customFormat="1" ht="13.2" x14ac:dyDescent="0.25">
      <c r="A107" s="19" t="s">
        <v>205</v>
      </c>
      <c r="B107" s="19" t="s">
        <v>206</v>
      </c>
      <c r="C107" s="21">
        <v>30124</v>
      </c>
      <c r="D107" s="21">
        <f>SUM(D101:D106)</f>
        <v>25119</v>
      </c>
      <c r="E107" s="21">
        <f>SUM(C107-D107)</f>
        <v>5005</v>
      </c>
      <c r="F107" s="52">
        <f>SUM(F101:F106)</f>
        <v>30124</v>
      </c>
      <c r="G107" s="52">
        <f>SUM(G101:G106)</f>
        <v>12604</v>
      </c>
      <c r="H107" s="51">
        <f t="shared" si="1"/>
        <v>17520</v>
      </c>
    </row>
    <row r="108" spans="1:8" ht="13.8" x14ac:dyDescent="0.3">
      <c r="A108" s="16">
        <v>6910</v>
      </c>
      <c r="B108" s="42" t="s">
        <v>207</v>
      </c>
      <c r="C108" s="18">
        <v>0</v>
      </c>
      <c r="D108" s="18"/>
      <c r="E108" s="18"/>
      <c r="F108" s="47"/>
      <c r="G108" s="38"/>
      <c r="H108" s="45">
        <f t="shared" si="1"/>
        <v>0</v>
      </c>
    </row>
    <row r="109" spans="1:8" ht="13.8" x14ac:dyDescent="0.3">
      <c r="A109" s="16">
        <v>6920</v>
      </c>
      <c r="B109" s="42" t="s">
        <v>208</v>
      </c>
      <c r="C109" s="18">
        <v>0</v>
      </c>
      <c r="D109" s="18"/>
      <c r="E109" s="18"/>
      <c r="F109" s="47"/>
      <c r="G109" s="38"/>
      <c r="H109" s="45">
        <f t="shared" si="1"/>
        <v>0</v>
      </c>
    </row>
    <row r="110" spans="1:8" ht="13.8" x14ac:dyDescent="0.3">
      <c r="A110" s="16">
        <v>6930</v>
      </c>
      <c r="B110" s="42" t="s">
        <v>209</v>
      </c>
      <c r="C110" s="18">
        <v>0</v>
      </c>
      <c r="D110" s="18"/>
      <c r="E110" s="18"/>
      <c r="F110" s="47"/>
      <c r="G110" s="38"/>
      <c r="H110" s="45">
        <f t="shared" si="1"/>
        <v>0</v>
      </c>
    </row>
    <row r="111" spans="1:8" ht="13.8" x14ac:dyDescent="0.3">
      <c r="A111" s="16">
        <v>6945</v>
      </c>
      <c r="B111" s="42" t="s">
        <v>210</v>
      </c>
      <c r="C111" s="18">
        <v>0</v>
      </c>
      <c r="D111" s="18"/>
      <c r="E111" s="18"/>
      <c r="F111" s="47"/>
      <c r="G111" s="38"/>
      <c r="H111" s="45">
        <f t="shared" si="1"/>
        <v>0</v>
      </c>
    </row>
    <row r="112" spans="1:8" ht="13.8" x14ac:dyDescent="0.3">
      <c r="A112" s="19" t="s">
        <v>211</v>
      </c>
      <c r="B112" s="19" t="s">
        <v>210</v>
      </c>
      <c r="C112" s="21">
        <v>0</v>
      </c>
      <c r="D112" s="21"/>
      <c r="E112" s="21"/>
      <c r="F112" s="47"/>
      <c r="G112" s="38"/>
      <c r="H112" s="45">
        <f t="shared" si="1"/>
        <v>0</v>
      </c>
    </row>
    <row r="113" spans="1:8" s="8" customFormat="1" ht="13.2" x14ac:dyDescent="0.25">
      <c r="A113" s="19" t="s">
        <v>212</v>
      </c>
      <c r="B113" s="19" t="s">
        <v>213</v>
      </c>
      <c r="C113" s="21">
        <v>353495.88980416418</v>
      </c>
      <c r="D113" s="21">
        <f>SUM(D107+D95+D90+D84+D78+D73+D68+D60+D54+D49+D29+D26+D22)</f>
        <v>288740.62</v>
      </c>
      <c r="E113" s="21">
        <f>SUM(C113-D113)</f>
        <v>64755.269804164185</v>
      </c>
      <c r="F113" s="52">
        <f>F22+F26+F49+F60+F60+F68+F73+F84+F90+F100+F107</f>
        <v>330324</v>
      </c>
      <c r="G113" s="52">
        <f>G22+G26+G49+G60+G60+G68+G73+G84+G90+G100+G107</f>
        <v>109458.77999999998</v>
      </c>
      <c r="H113" s="51">
        <f t="shared" si="1"/>
        <v>220865.22000000003</v>
      </c>
    </row>
    <row r="114" spans="1:8" ht="13.8" x14ac:dyDescent="0.3">
      <c r="A114" s="19" t="s">
        <v>214</v>
      </c>
      <c r="B114" s="19" t="s">
        <v>215</v>
      </c>
      <c r="C114" s="18">
        <v>0</v>
      </c>
      <c r="D114" s="18"/>
      <c r="E114" s="18"/>
      <c r="F114" s="47"/>
      <c r="G114" s="38"/>
      <c r="H114" s="45">
        <f t="shared" si="1"/>
        <v>0</v>
      </c>
    </row>
    <row r="115" spans="1:8" ht="13.8" x14ac:dyDescent="0.3">
      <c r="A115" s="19" t="s">
        <v>216</v>
      </c>
      <c r="B115" s="19" t="s">
        <v>217</v>
      </c>
      <c r="C115" s="25"/>
      <c r="D115" s="25"/>
      <c r="E115" s="25"/>
      <c r="F115" s="47"/>
      <c r="G115" s="38"/>
      <c r="H115" s="45">
        <f t="shared" si="1"/>
        <v>0</v>
      </c>
    </row>
    <row r="116" spans="1:8" ht="29.25" customHeight="1" x14ac:dyDescent="0.3">
      <c r="A116" s="19" t="s">
        <v>218</v>
      </c>
      <c r="B116" s="26" t="s">
        <v>219</v>
      </c>
      <c r="C116" s="18">
        <v>0</v>
      </c>
      <c r="D116" s="18"/>
      <c r="E116" s="18"/>
      <c r="F116" s="47"/>
      <c r="G116" s="38"/>
      <c r="H116" s="45">
        <f t="shared" si="1"/>
        <v>0</v>
      </c>
    </row>
    <row r="117" spans="1:8" ht="13.8" x14ac:dyDescent="0.3">
      <c r="A117" s="19" t="s">
        <v>83</v>
      </c>
      <c r="B117" s="19" t="s">
        <v>220</v>
      </c>
      <c r="C117" s="25"/>
      <c r="D117" s="25"/>
      <c r="E117" s="25"/>
      <c r="F117" s="47"/>
      <c r="G117" s="38"/>
      <c r="H117" s="45">
        <f t="shared" si="1"/>
        <v>0</v>
      </c>
    </row>
    <row r="118" spans="1:8" s="6" customFormat="1" ht="13.8" x14ac:dyDescent="0.3">
      <c r="A118" s="33"/>
      <c r="B118" s="42" t="s">
        <v>221</v>
      </c>
      <c r="C118" s="18">
        <v>353495.88980416418</v>
      </c>
      <c r="D118" s="18"/>
      <c r="E118" s="18"/>
      <c r="F118" s="57">
        <f>SUM(F113:F116)</f>
        <v>330324</v>
      </c>
      <c r="G118" s="57">
        <f>SUM(G113:G116)</f>
        <v>109458.77999999998</v>
      </c>
      <c r="H118" s="58">
        <f t="shared" si="1"/>
        <v>220865.22000000003</v>
      </c>
    </row>
    <row r="119" spans="1:8" ht="13.2" x14ac:dyDescent="0.25">
      <c r="A119" s="62" t="s">
        <v>222</v>
      </c>
      <c r="B119" s="42" t="s">
        <v>223</v>
      </c>
      <c r="C119" s="18">
        <v>1500</v>
      </c>
      <c r="D119" s="18"/>
      <c r="E119" s="18"/>
      <c r="F119" s="43">
        <v>1500</v>
      </c>
      <c r="G119" s="38"/>
      <c r="H119" s="38"/>
    </row>
    <row r="120" spans="1:8" ht="13.2" x14ac:dyDescent="0.25">
      <c r="A120" s="60"/>
      <c r="B120" s="42" t="s">
        <v>224</v>
      </c>
      <c r="C120" s="18">
        <v>20000</v>
      </c>
      <c r="D120" s="18"/>
      <c r="E120" s="18"/>
      <c r="F120" s="43">
        <v>20000</v>
      </c>
      <c r="G120" s="38"/>
      <c r="H120" s="38"/>
    </row>
    <row r="121" spans="1:8" ht="13.8" x14ac:dyDescent="0.3">
      <c r="A121" s="60"/>
      <c r="B121" s="42" t="s">
        <v>225</v>
      </c>
      <c r="C121" s="18">
        <v>0</v>
      </c>
      <c r="D121" s="18"/>
      <c r="E121" s="18"/>
      <c r="F121" s="47"/>
      <c r="G121" s="38"/>
      <c r="H121" s="38"/>
    </row>
    <row r="122" spans="1:8" ht="13.8" x14ac:dyDescent="0.3">
      <c r="A122" s="33"/>
      <c r="B122" s="19" t="s">
        <v>226</v>
      </c>
      <c r="C122" s="21">
        <v>331995.88980416418</v>
      </c>
      <c r="D122" s="21"/>
      <c r="E122" s="21"/>
      <c r="F122" s="50">
        <f>F118-F119-F120-F121</f>
        <v>308824</v>
      </c>
      <c r="G122" s="38"/>
      <c r="H122" s="38"/>
    </row>
    <row r="123" spans="1:8" ht="13.2" x14ac:dyDescent="0.25">
      <c r="A123" s="19" t="s">
        <v>227</v>
      </c>
      <c r="B123" s="19" t="s">
        <v>228</v>
      </c>
      <c r="C123" s="21">
        <v>1117961.4267211</v>
      </c>
      <c r="D123" s="21"/>
      <c r="E123" s="21"/>
      <c r="F123" s="21">
        <v>1110435</v>
      </c>
      <c r="G123" s="42" t="s">
        <v>229</v>
      </c>
      <c r="H123" s="38"/>
    </row>
    <row r="124" spans="1:8" ht="13.8" x14ac:dyDescent="0.3">
      <c r="A124" s="33"/>
      <c r="B124" s="19" t="s">
        <v>230</v>
      </c>
      <c r="C124" s="21">
        <v>1449957.3165252642</v>
      </c>
      <c r="D124" s="21"/>
      <c r="E124" s="21"/>
      <c r="F124" s="36">
        <f>SUM(F122:F123)</f>
        <v>1419259</v>
      </c>
      <c r="G124" s="38"/>
      <c r="H124" s="38"/>
    </row>
  </sheetData>
  <mergeCells count="2">
    <mergeCell ref="A119:A121"/>
    <mergeCell ref="A1:F1"/>
  </mergeCells>
  <printOptions gridLines="1"/>
  <pageMargins left="0.25" right="0.25" top="0.75" bottom="0.75" header="0.3" footer="0.3"/>
  <pageSetup paperSize="5" scale="8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Highway</vt:lpstr>
      <vt:lpstr>Select Board</vt:lpstr>
      <vt:lpstr>Highway!Print_Area</vt:lpstr>
      <vt:lpstr>'Select Board'!Print_Area</vt:lpstr>
      <vt:lpstr>Highway!Print_Titles</vt:lpstr>
      <vt:lpstr>'Select Board'!Print_Titles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townclerk</dc:creator>
  <cp:lastModifiedBy>Paul Blais</cp:lastModifiedBy>
  <cp:lastPrinted>2022-12-20T22:04:29Z</cp:lastPrinted>
  <dcterms:created xsi:type="dcterms:W3CDTF">2021-12-14T20:35:57Z</dcterms:created>
  <dcterms:modified xsi:type="dcterms:W3CDTF">2022-12-20T23:02:32Z</dcterms:modified>
</cp:coreProperties>
</file>