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Z:\Other\Halifax\Budget\"/>
    </mc:Choice>
  </mc:AlternateContent>
  <xr:revisionPtr revIDLastSave="0" documentId="13_ncr:1_{BBF79AFD-621F-4EA6-B205-BAD81361EA33}" xr6:coauthVersionLast="36" xr6:coauthVersionMax="36" xr10:uidLastSave="{00000000-0000-0000-0000-000000000000}"/>
  <bookViews>
    <workbookView xWindow="0" yWindow="0" windowWidth="21576" windowHeight="8004" tabRatio="500" xr2:uid="{00000000-000D-0000-FFFF-FFFF00000000}"/>
  </bookViews>
  <sheets>
    <sheet name="Highway" sheetId="1" r:id="rId1"/>
    <sheet name="Select Board" sheetId="2" r:id="rId2"/>
    <sheet name="Voted articles self funded" sheetId="3" r:id="rId3"/>
  </sheets>
  <definedNames>
    <definedName name="_xlnm.Print_Area" localSheetId="0">Highway!$A$1:$I$81</definedName>
    <definedName name="_xlnm.Print_Area" localSheetId="1">'Select Board'!$A$1:$H$116</definedName>
    <definedName name="_xlnm.Print_Titles" localSheetId="0">Highway!$3:$3</definedName>
    <definedName name="_xlnm.Print_Titles" localSheetId="1">'Select Board'!$3:$3</definedName>
  </definedNames>
  <calcPr calcId="191029"/>
</workbook>
</file>

<file path=xl/calcChain.xml><?xml version="1.0" encoding="utf-8"?>
<calcChain xmlns="http://schemas.openxmlformats.org/spreadsheetml/2006/main">
  <c r="J50" i="1" l="1"/>
  <c r="J73" i="1" s="1"/>
  <c r="J39" i="1"/>
  <c r="J76" i="1"/>
  <c r="J25" i="1"/>
  <c r="J16" i="1"/>
  <c r="J8" i="1"/>
  <c r="J40" i="1" l="1"/>
  <c r="J77" i="1" s="1"/>
  <c r="J81" i="1" s="1"/>
  <c r="I115" i="2" s="1"/>
  <c r="I99" i="2"/>
  <c r="I92" i="2"/>
  <c r="H115" i="2" l="1"/>
  <c r="I77" i="2"/>
  <c r="I51" i="2"/>
  <c r="I82" i="2"/>
  <c r="I87" i="2"/>
  <c r="H41" i="2" l="1"/>
  <c r="H20" i="2"/>
  <c r="H17" i="2"/>
  <c r="H16" i="2"/>
  <c r="H15" i="2"/>
  <c r="H13" i="2"/>
  <c r="H12" i="2"/>
  <c r="H5" i="2"/>
  <c r="I8" i="2" l="1"/>
  <c r="D23" i="3"/>
  <c r="D19" i="3"/>
  <c r="E67" i="2"/>
  <c r="E66" i="2"/>
  <c r="E34" i="1"/>
  <c r="O34" i="1" s="1"/>
  <c r="I9" i="1"/>
  <c r="E16" i="1"/>
  <c r="E114" i="2"/>
  <c r="E116" i="2" s="1"/>
  <c r="G87" i="2" l="1"/>
  <c r="G77" i="2"/>
  <c r="G51" i="2"/>
  <c r="F51" i="2"/>
  <c r="F77" i="2"/>
  <c r="I34" i="1"/>
  <c r="I71" i="2"/>
  <c r="G71" i="2"/>
  <c r="F71" i="2"/>
  <c r="E71" i="2"/>
  <c r="D71" i="2"/>
  <c r="C71" i="2"/>
  <c r="I69" i="2"/>
  <c r="I64" i="2"/>
  <c r="I56" i="2"/>
  <c r="I46" i="2"/>
  <c r="I29" i="2"/>
  <c r="I26" i="2"/>
  <c r="I22" i="2"/>
  <c r="I105" i="2" l="1"/>
  <c r="I110" i="2" s="1"/>
  <c r="I114" i="2" s="1"/>
  <c r="I116" i="2" s="1"/>
  <c r="D114" i="2"/>
  <c r="D99" i="2"/>
  <c r="D87" i="2"/>
  <c r="D82" i="2"/>
  <c r="D77" i="2"/>
  <c r="D69" i="2"/>
  <c r="D64" i="2"/>
  <c r="D26" i="2"/>
  <c r="D22" i="2"/>
  <c r="C114" i="2"/>
  <c r="C116" i="2" s="1"/>
  <c r="C104" i="2"/>
  <c r="C99" i="2"/>
  <c r="C92" i="2"/>
  <c r="C87" i="2"/>
  <c r="C82" i="2"/>
  <c r="C77" i="2"/>
  <c r="C69" i="2"/>
  <c r="C64" i="2"/>
  <c r="C56" i="2"/>
  <c r="C51" i="2"/>
  <c r="C26" i="2"/>
  <c r="C22" i="2"/>
  <c r="E92" i="2"/>
  <c r="C50" i="1" l="1"/>
  <c r="D50" i="1"/>
  <c r="E50" i="1"/>
  <c r="F50" i="1"/>
  <c r="G50" i="1"/>
  <c r="G73" i="1" l="1"/>
  <c r="E73" i="1"/>
  <c r="D73" i="1"/>
  <c r="C73" i="1"/>
  <c r="G76" i="1" l="1"/>
  <c r="F76" i="1"/>
  <c r="E76" i="1"/>
  <c r="D76" i="1"/>
  <c r="G39" i="1"/>
  <c r="F39" i="1"/>
  <c r="E39" i="1"/>
  <c r="D39" i="1"/>
  <c r="G25" i="1"/>
  <c r="F25" i="1"/>
  <c r="E25" i="1"/>
  <c r="D25" i="1"/>
  <c r="G16" i="1"/>
  <c r="F16" i="1"/>
  <c r="D16" i="1"/>
  <c r="C16" i="1"/>
  <c r="G8" i="1"/>
  <c r="F8" i="1"/>
  <c r="E8" i="1"/>
  <c r="D8" i="1"/>
  <c r="I49" i="1"/>
  <c r="D40" i="1" l="1"/>
  <c r="D77" i="1" s="1"/>
  <c r="E40" i="1"/>
  <c r="E77" i="1" s="1"/>
  <c r="F40" i="1"/>
  <c r="F77" i="1" s="1"/>
  <c r="G40" i="1"/>
  <c r="G77" i="1" s="1"/>
  <c r="G81" i="1" s="1"/>
  <c r="D81" i="1"/>
  <c r="E81" i="1"/>
  <c r="H109" i="2"/>
  <c r="H108" i="2"/>
  <c r="H107" i="2"/>
  <c r="H106" i="2"/>
  <c r="H104" i="2"/>
  <c r="H103" i="2"/>
  <c r="H102" i="2"/>
  <c r="H101" i="2"/>
  <c r="H100" i="2"/>
  <c r="H98" i="2"/>
  <c r="H97" i="2"/>
  <c r="H96" i="2"/>
  <c r="H95" i="2"/>
  <c r="H94" i="2"/>
  <c r="H93" i="2"/>
  <c r="H91" i="2"/>
  <c r="H90" i="2"/>
  <c r="H88" i="2"/>
  <c r="H86" i="2"/>
  <c r="H85" i="2"/>
  <c r="H84" i="2"/>
  <c r="H83" i="2"/>
  <c r="H81" i="2"/>
  <c r="H80" i="2"/>
  <c r="H79" i="2"/>
  <c r="H78" i="2"/>
  <c r="H76" i="2"/>
  <c r="H75" i="2"/>
  <c r="H74" i="2"/>
  <c r="H73" i="2"/>
  <c r="H72" i="2"/>
  <c r="H71" i="2"/>
  <c r="H68" i="2"/>
  <c r="H67" i="2"/>
  <c r="H66" i="2"/>
  <c r="H65" i="2"/>
  <c r="H63" i="2"/>
  <c r="H62" i="2"/>
  <c r="H61" i="2"/>
  <c r="H60" i="2"/>
  <c r="H59" i="2"/>
  <c r="H58" i="2"/>
  <c r="H57" i="2"/>
  <c r="H55" i="2"/>
  <c r="H54" i="2"/>
  <c r="H53" i="2"/>
  <c r="H52" i="2"/>
  <c r="H51" i="2"/>
  <c r="H50" i="2"/>
  <c r="H49" i="2"/>
  <c r="H48" i="2"/>
  <c r="H47" i="2"/>
  <c r="H45" i="2"/>
  <c r="H44" i="2"/>
  <c r="H43" i="2"/>
  <c r="H42" i="2"/>
  <c r="H40" i="2"/>
  <c r="H39" i="2"/>
  <c r="H38" i="2"/>
  <c r="H37" i="2"/>
  <c r="H36" i="2"/>
  <c r="H35" i="2"/>
  <c r="H34" i="2"/>
  <c r="H33" i="2"/>
  <c r="H32" i="2"/>
  <c r="H31" i="2"/>
  <c r="H30" i="2"/>
  <c r="H28" i="2"/>
  <c r="H27" i="2"/>
  <c r="H25" i="2"/>
  <c r="H24" i="2"/>
  <c r="H23" i="2"/>
  <c r="H21" i="2"/>
  <c r="H19" i="2"/>
  <c r="H18" i="2"/>
  <c r="H14" i="2"/>
  <c r="H11" i="2"/>
  <c r="H10" i="2"/>
  <c r="H9" i="2"/>
  <c r="H8" i="2"/>
  <c r="H7" i="2"/>
  <c r="H6" i="2"/>
  <c r="H4" i="2"/>
  <c r="G99" i="2"/>
  <c r="G92" i="2"/>
  <c r="G82" i="2"/>
  <c r="G69" i="2"/>
  <c r="G64" i="2"/>
  <c r="G56" i="2"/>
  <c r="G46" i="2"/>
  <c r="G29" i="2"/>
  <c r="G26" i="2"/>
  <c r="F26" i="2"/>
  <c r="G22" i="2"/>
  <c r="G105" i="2" l="1"/>
  <c r="G110" i="2" s="1"/>
  <c r="G114" i="2" s="1"/>
  <c r="G116" i="2" s="1"/>
  <c r="H26" i="2"/>
  <c r="I75" i="1"/>
  <c r="I74" i="1"/>
  <c r="I72" i="1"/>
  <c r="I71" i="1"/>
  <c r="I70" i="1"/>
  <c r="I69" i="1"/>
  <c r="I68" i="1"/>
  <c r="I67" i="1"/>
  <c r="I64" i="1"/>
  <c r="I61" i="1"/>
  <c r="I62" i="1"/>
  <c r="I47" i="1"/>
  <c r="I48" i="1"/>
  <c r="I46" i="1"/>
  <c r="I63" i="1"/>
  <c r="I60" i="1"/>
  <c r="I59" i="1"/>
  <c r="I44" i="1"/>
  <c r="I38" i="1"/>
  <c r="I37" i="1"/>
  <c r="I36" i="1"/>
  <c r="I35" i="1"/>
  <c r="I32" i="1"/>
  <c r="I31" i="1"/>
  <c r="I30" i="1"/>
  <c r="I29" i="1"/>
  <c r="I28" i="1"/>
  <c r="I27" i="1"/>
  <c r="I26" i="1"/>
  <c r="I24" i="1"/>
  <c r="I23" i="1"/>
  <c r="I22" i="1"/>
  <c r="I21" i="1"/>
  <c r="I20" i="1"/>
  <c r="I19" i="1"/>
  <c r="I18" i="1"/>
  <c r="I17" i="1"/>
  <c r="I15" i="1"/>
  <c r="I14" i="1"/>
  <c r="I13" i="1"/>
  <c r="I12" i="1"/>
  <c r="I11" i="1"/>
  <c r="I10" i="1"/>
  <c r="I7" i="1"/>
  <c r="I6" i="1"/>
  <c r="I5" i="1"/>
  <c r="I50" i="1" l="1"/>
  <c r="I73" i="1" s="1"/>
  <c r="I16" i="1"/>
  <c r="I25" i="1"/>
  <c r="I39" i="1"/>
  <c r="I76" i="1"/>
  <c r="D56" i="2"/>
  <c r="D105" i="2" s="1"/>
  <c r="E87" i="2" l="1"/>
  <c r="E82" i="2"/>
  <c r="E99" i="2"/>
  <c r="E77" i="2"/>
  <c r="E69" i="2"/>
  <c r="E64" i="2"/>
  <c r="E56" i="2"/>
  <c r="E51" i="2"/>
  <c r="E46" i="2"/>
  <c r="E29" i="2"/>
  <c r="E26" i="2"/>
  <c r="E22" i="2"/>
  <c r="E105" i="2" l="1"/>
  <c r="F22" i="2"/>
  <c r="H22" i="2" s="1"/>
  <c r="F46" i="2"/>
  <c r="H46" i="2" s="1"/>
  <c r="F56" i="2"/>
  <c r="H56" i="2" s="1"/>
  <c r="F64" i="2"/>
  <c r="H64" i="2" s="1"/>
  <c r="F69" i="2"/>
  <c r="H69" i="2" s="1"/>
  <c r="H77" i="2"/>
  <c r="F82" i="2"/>
  <c r="H82" i="2" s="1"/>
  <c r="F92" i="2"/>
  <c r="H92" i="2" s="1"/>
  <c r="F99" i="2"/>
  <c r="F87" i="2"/>
  <c r="H87" i="2" s="1"/>
  <c r="F29" i="2"/>
  <c r="H29" i="2" s="1"/>
  <c r="C25" i="1"/>
  <c r="C39" i="1"/>
  <c r="C76" i="1"/>
  <c r="H99" i="2" l="1"/>
  <c r="H105" i="2" s="1"/>
  <c r="C8" i="1"/>
  <c r="C40" i="1" l="1"/>
  <c r="C77" i="1" s="1"/>
  <c r="C81" i="1" s="1"/>
  <c r="F110" i="2"/>
  <c r="I4" i="1"/>
  <c r="I8" i="1" s="1"/>
  <c r="I40" i="1" s="1"/>
  <c r="I77" i="1" l="1"/>
  <c r="F114" i="2"/>
  <c r="F116" i="2" s="1"/>
  <c r="H110" i="2"/>
  <c r="H114" i="2" s="1"/>
  <c r="H116" i="2" s="1"/>
  <c r="F81" i="1"/>
  <c r="H81" i="1"/>
  <c r="I81" i="1" l="1"/>
</calcChain>
</file>

<file path=xl/sharedStrings.xml><?xml version="1.0" encoding="utf-8"?>
<sst xmlns="http://schemas.openxmlformats.org/spreadsheetml/2006/main" count="332" uniqueCount="317">
  <si>
    <t>Acct #</t>
  </si>
  <si>
    <t>Acct. Description</t>
  </si>
  <si>
    <t>Budget FY21</t>
  </si>
  <si>
    <t>Budget FY22</t>
  </si>
  <si>
    <t>Road Crew Gross wages</t>
  </si>
  <si>
    <t>Road Crew Overtime wages</t>
  </si>
  <si>
    <t>Road Commissioner</t>
  </si>
  <si>
    <t>Road Crew Comp Time</t>
  </si>
  <si>
    <t>Conferences / Training</t>
  </si>
  <si>
    <t>Health Insurance</t>
  </si>
  <si>
    <t>Life Insurance</t>
  </si>
  <si>
    <t>Retirement</t>
  </si>
  <si>
    <t>Uniforms</t>
  </si>
  <si>
    <t>Hiring Costs / Drug Tests</t>
  </si>
  <si>
    <t>FY2020 Deficit</t>
  </si>
  <si>
    <t>Electricity</t>
  </si>
  <si>
    <t>Heating Oil</t>
  </si>
  <si>
    <t>Communications (Phone)</t>
  </si>
  <si>
    <t>Building Repairs &amp; Maint.</t>
  </si>
  <si>
    <t>Office Cleaning &amp; Supplies</t>
  </si>
  <si>
    <t>Trash Collection</t>
  </si>
  <si>
    <t>Shop Supplies</t>
  </si>
  <si>
    <t>Sand</t>
  </si>
  <si>
    <t>Salt</t>
  </si>
  <si>
    <t>Gravel</t>
  </si>
  <si>
    <t>Trucking Materials</t>
  </si>
  <si>
    <t>Chloride</t>
  </si>
  <si>
    <t>Const. - Other (salt shed)</t>
  </si>
  <si>
    <t>Cold Patch &amp; Culverts</t>
  </si>
  <si>
    <t>Roadside Mowing</t>
  </si>
  <si>
    <t>Road Signs</t>
  </si>
  <si>
    <t>Safety Gear</t>
  </si>
  <si>
    <t>Equipment Reserve Fund</t>
  </si>
  <si>
    <t>Shop Equipment</t>
  </si>
  <si>
    <t>Shop Supplies &amp; Tools</t>
  </si>
  <si>
    <t>Trucks</t>
  </si>
  <si>
    <t>Grader (Lease)</t>
  </si>
  <si>
    <t>All Equipment</t>
  </si>
  <si>
    <t>Repairs &amp; Maintenance</t>
  </si>
  <si>
    <t>Tires</t>
  </si>
  <si>
    <t>Chains</t>
  </si>
  <si>
    <t>Plow/Grader Edges</t>
  </si>
  <si>
    <t>Diesel Fuel</t>
  </si>
  <si>
    <t>Finance Charge</t>
  </si>
  <si>
    <t>Garage Bond Interest</t>
  </si>
  <si>
    <t>Garage Bond Payment</t>
  </si>
  <si>
    <t>6550 Total</t>
  </si>
  <si>
    <t>Incomes Against Expenses</t>
  </si>
  <si>
    <t>Scott Fund</t>
  </si>
  <si>
    <t>State Aid</t>
  </si>
  <si>
    <t>Other Funding</t>
  </si>
  <si>
    <t>Raise and Appropriate Highway</t>
  </si>
  <si>
    <t>Acct. #</t>
  </si>
  <si>
    <t>Selectboard</t>
  </si>
  <si>
    <t>Selectboard Secretary</t>
  </si>
  <si>
    <t>Selectboard Administrative Assistant</t>
  </si>
  <si>
    <t>Town Clerk</t>
  </si>
  <si>
    <t>Town Clerk Assistant</t>
  </si>
  <si>
    <t>Listers, Regular</t>
  </si>
  <si>
    <t>Planning Comm/ZBA Sec'y</t>
  </si>
  <si>
    <t>EMD</t>
  </si>
  <si>
    <t>Auditors</t>
  </si>
  <si>
    <t>Constable</t>
  </si>
  <si>
    <t>Assistant Treasurer</t>
  </si>
  <si>
    <t>6100 Total</t>
  </si>
  <si>
    <t>Wages**</t>
  </si>
  <si>
    <t>Conferences/Training</t>
  </si>
  <si>
    <t>6200 Total</t>
  </si>
  <si>
    <t>Employee Benefits</t>
  </si>
  <si>
    <t>Medicare</t>
  </si>
  <si>
    <t>FICA</t>
  </si>
  <si>
    <t>9700 Subtotal Town</t>
  </si>
  <si>
    <t>Telephone/Internet</t>
  </si>
  <si>
    <t>Dues &amp; Subscriptions</t>
  </si>
  <si>
    <t>Ad &amp; Legal Notices</t>
  </si>
  <si>
    <t>Listers Supplies (&amp; Mileage)</t>
  </si>
  <si>
    <t>Office Equipment Fund</t>
  </si>
  <si>
    <t>Auditor Supplies</t>
  </si>
  <si>
    <t>Selectboard Supplies &amp; Mileage</t>
  </si>
  <si>
    <t>Planning Comm. Supplies &amp; Expenses</t>
  </si>
  <si>
    <t>626X</t>
  </si>
  <si>
    <t>Internet Service Provider</t>
  </si>
  <si>
    <t>Constable Expenses</t>
  </si>
  <si>
    <t>EOC Emergency Supplies &amp; Exp*</t>
  </si>
  <si>
    <t>Lease Agreements</t>
  </si>
  <si>
    <t>Broadband Committee Expenses</t>
  </si>
  <si>
    <t>Conservation Commission Expenses</t>
  </si>
  <si>
    <t>6250 Total</t>
  </si>
  <si>
    <t>Town Office Expenses</t>
  </si>
  <si>
    <t>Street Lights</t>
  </si>
  <si>
    <t>Dog Kennel Expenses</t>
  </si>
  <si>
    <t>Stray Dogs (WCHS)</t>
  </si>
  <si>
    <t>Miscellaneous Town Expense</t>
  </si>
  <si>
    <t>6270 Total</t>
  </si>
  <si>
    <t>Town Expenses</t>
  </si>
  <si>
    <t>Accounting Services</t>
  </si>
  <si>
    <t>Legal Services</t>
  </si>
  <si>
    <t>Computer Services</t>
  </si>
  <si>
    <t>Law Enforcement</t>
  </si>
  <si>
    <t>6300 Total</t>
  </si>
  <si>
    <t>Professional Services</t>
  </si>
  <si>
    <t>Moderator</t>
  </si>
  <si>
    <t>Ballot Clerks</t>
  </si>
  <si>
    <t>Town Meeting Expense - Misc</t>
  </si>
  <si>
    <t>Printing</t>
  </si>
  <si>
    <t>Produce Town Report</t>
  </si>
  <si>
    <t>Town Meeting Postage</t>
  </si>
  <si>
    <t>Special Town Meeting Expense</t>
  </si>
  <si>
    <t>6400 Total</t>
  </si>
  <si>
    <t>Town Meeting Expense</t>
  </si>
  <si>
    <t>Bridges - Other</t>
  </si>
  <si>
    <t>Bridge Construction - SRA*</t>
  </si>
  <si>
    <t>6450 Total</t>
  </si>
  <si>
    <t>Bridges**</t>
  </si>
  <si>
    <t>Cemeteries</t>
  </si>
  <si>
    <t>Dispatching Fees</t>
  </si>
  <si>
    <t>Special UnLeaded Fuel</t>
  </si>
  <si>
    <t>Fire Company Fees</t>
  </si>
  <si>
    <t>Equipment &amp; Gear</t>
  </si>
  <si>
    <t>Contracted Ambulance Services</t>
  </si>
  <si>
    <t>6600 Total</t>
  </si>
  <si>
    <t>Halifax Fire Company &amp; Ambulance</t>
  </si>
  <si>
    <t>WSWMD</t>
  </si>
  <si>
    <t>Contracted Recycling</t>
  </si>
  <si>
    <t>Landfill Monitoring</t>
  </si>
  <si>
    <t>Other</t>
  </si>
  <si>
    <t>6700 Total</t>
  </si>
  <si>
    <t>Environmental Expenses</t>
  </si>
  <si>
    <t>County Tax</t>
  </si>
  <si>
    <t>Short Term Interest</t>
  </si>
  <si>
    <t>Vt Education Property Tax</t>
  </si>
  <si>
    <t>Property Tax Refunds</t>
  </si>
  <si>
    <t xml:space="preserve">6750 Total </t>
  </si>
  <si>
    <t>Taxes and Interest</t>
  </si>
  <si>
    <t>Utilities</t>
  </si>
  <si>
    <t>Rent</t>
  </si>
  <si>
    <t>Bond Payment</t>
  </si>
  <si>
    <t>Building &amp; General Maintenance</t>
  </si>
  <si>
    <t>6800 Total</t>
  </si>
  <si>
    <t>Town Share of School Exp.</t>
  </si>
  <si>
    <t>Empl. Practices Liability</t>
  </si>
  <si>
    <t>Public Official Liability</t>
  </si>
  <si>
    <t>Workers Comp</t>
  </si>
  <si>
    <t>Property &amp; Casualty</t>
  </si>
  <si>
    <t>Unemployment Insurance</t>
  </si>
  <si>
    <t>VLCT-Property &amp; Casualty/EMT</t>
  </si>
  <si>
    <t>6850 Total</t>
  </si>
  <si>
    <t>Insurance</t>
  </si>
  <si>
    <t>Service Charges</t>
  </si>
  <si>
    <t>Returned Check Fees</t>
  </si>
  <si>
    <t>Late Fees and Finance Charges</t>
  </si>
  <si>
    <t>Bank Charges and Fees</t>
  </si>
  <si>
    <t>6900 Total</t>
  </si>
  <si>
    <t>6000 Total</t>
  </si>
  <si>
    <t>Selectboard Account</t>
  </si>
  <si>
    <t>9300 Total</t>
  </si>
  <si>
    <t>Reappraisal</t>
  </si>
  <si>
    <t>6920 Total</t>
  </si>
  <si>
    <t>Returned check fees</t>
  </si>
  <si>
    <t>Total 7475</t>
  </si>
  <si>
    <t>Supplementary Road Assistance (Audits; Town's share)</t>
  </si>
  <si>
    <t>Garage Bond* (see Highway also)</t>
  </si>
  <si>
    <t>Municipal Subtotal</t>
  </si>
  <si>
    <t>Incomes against expenses</t>
  </si>
  <si>
    <t>Paid by Eames Fund</t>
  </si>
  <si>
    <t>Fees &amp; Interest Earned</t>
  </si>
  <si>
    <t>Other Funding (VY Grant)</t>
  </si>
  <si>
    <t>Total Municipal</t>
  </si>
  <si>
    <t>Raise &amp; Appropriate</t>
  </si>
  <si>
    <t>Highway Dept. Total (from other pg)</t>
  </si>
  <si>
    <t>Total SB and Highway</t>
  </si>
  <si>
    <t>Spent FY22</t>
  </si>
  <si>
    <t>Power Saws</t>
  </si>
  <si>
    <t>Payroll Exp</t>
  </si>
  <si>
    <t>Budget FY23</t>
  </si>
  <si>
    <t>Spent FY23</t>
  </si>
  <si>
    <t>Balance Left FY23</t>
  </si>
  <si>
    <t>Miscellaneous Road Repairs</t>
  </si>
  <si>
    <t>7100 TOTAL SALARIES &amp; WAGES</t>
  </si>
  <si>
    <t>7200 TOTAL EMPLOYEE BENEFITS</t>
  </si>
  <si>
    <t>7300 TOTAL GARAGE EXPENSES</t>
  </si>
  <si>
    <t>7400 TOTAL ROAD SUPPLIES &amp; APPLIC.</t>
  </si>
  <si>
    <t>7600 TOTAL EQUIP OPERATING COSTS</t>
  </si>
  <si>
    <t>6550 TOTAL GARAGE BOND (see slbrd)</t>
  </si>
  <si>
    <t>Trucks (Lease)</t>
  </si>
  <si>
    <t>Interest on Lease</t>
  </si>
  <si>
    <t>Balance (+/-)</t>
  </si>
  <si>
    <t>through telephone/internet above</t>
  </si>
  <si>
    <t>not a budgeted item</t>
  </si>
  <si>
    <t>Proposed FY24</t>
  </si>
  <si>
    <t>6280 Total</t>
  </si>
  <si>
    <t>Cemetery Appropriated Funds</t>
  </si>
  <si>
    <t>Payroll taxes for all</t>
  </si>
  <si>
    <t>Office Supplies Town Clerk</t>
  </si>
  <si>
    <t xml:space="preserve">not a budgeted item, tc fee funded should be removed </t>
  </si>
  <si>
    <t xml:space="preserve">might want to delete these 3 lines. Not used in years. </t>
  </si>
  <si>
    <t>might want to add a small reserve amount in here for future reappraisals</t>
  </si>
  <si>
    <t>paid on highway side, now paid off</t>
  </si>
  <si>
    <t>part of 7110, might want to remove this line item</t>
  </si>
  <si>
    <t>grouped all these in one place on the budget</t>
  </si>
  <si>
    <t>Excavator (Lease)</t>
  </si>
  <si>
    <t xml:space="preserve">7605 TOTAL EQUIPMENT LEASE </t>
  </si>
  <si>
    <t>Loader/Tractor (Lease)</t>
  </si>
  <si>
    <t>Blower</t>
  </si>
  <si>
    <t>Excavator Repairs</t>
  </si>
  <si>
    <t>Grader Repairs</t>
  </si>
  <si>
    <t>Loader/Tractor Repairs</t>
  </si>
  <si>
    <t>Trimmer</t>
  </si>
  <si>
    <t>Rake</t>
  </si>
  <si>
    <t>Pressure Washer</t>
  </si>
  <si>
    <t>Chloride Distributor</t>
  </si>
  <si>
    <t>Chipper</t>
  </si>
  <si>
    <t>Trailer</t>
  </si>
  <si>
    <t>TOTAL HIGHWAY BUDGET</t>
  </si>
  <si>
    <t>EQUIPMENT BUDGET</t>
  </si>
  <si>
    <t>SUBTOTAL HIGHWAY &amp; EQUIPMENT</t>
  </si>
  <si>
    <t>Grants</t>
  </si>
  <si>
    <t>Misc benefits(scrap metal)</t>
  </si>
  <si>
    <t>Bridge Construction-FUND</t>
  </si>
  <si>
    <t>Bridge Maintenance_FUND</t>
  </si>
  <si>
    <t>Resurfacing - FUND</t>
  </si>
  <si>
    <t>not a budget income any longer</t>
  </si>
  <si>
    <t>current FY</t>
  </si>
  <si>
    <t>9638 - WINDART</t>
  </si>
  <si>
    <t>9636 - Deerfield Valley Food Pantry</t>
  </si>
  <si>
    <t>9635 - Deerfield Valley Community Part</t>
  </si>
  <si>
    <t>9632 - American Red Cross</t>
  </si>
  <si>
    <t>9631 -  Green Up Vermont</t>
  </si>
  <si>
    <t>9629 - SEVCA</t>
  </si>
  <si>
    <t>9627 -  Halifax Community Club</t>
  </si>
  <si>
    <t>9626 -  Youth Services</t>
  </si>
  <si>
    <t>9625 - Halifax EMS/Fire Company</t>
  </si>
  <si>
    <t>9623 - Wings Community Programs</t>
  </si>
  <si>
    <t>9614 - Brattleboro Area Hospice</t>
  </si>
  <si>
    <t>9615 - Council on Aging for SE VT</t>
  </si>
  <si>
    <t>9618 - Whitingham Free Library</t>
  </si>
  <si>
    <t>9619 - Woman's Crisis Center</t>
  </si>
  <si>
    <t>9620 - Whitingham Ambulance Services</t>
  </si>
  <si>
    <t>Special Interest Funds voted at Town Meeting</t>
  </si>
  <si>
    <t>Treasurer wages &amp; expenses</t>
  </si>
  <si>
    <t>9510 -  Wages</t>
  </si>
  <si>
    <t>9520 - Expenses</t>
  </si>
  <si>
    <t>Independent Funded Accounts</t>
  </si>
  <si>
    <t>9220  Office Equipment Fund</t>
  </si>
  <si>
    <t>9300 - Reappraisal Expenses</t>
  </si>
  <si>
    <t>8210 - Delinquent Tax Collector Commission</t>
  </si>
  <si>
    <t>8220 - Zoning Permit Fee Commission</t>
  </si>
  <si>
    <t>Notes</t>
  </si>
  <si>
    <t>Bookkeeper</t>
  </si>
  <si>
    <t>EOC Project Manager*</t>
  </si>
  <si>
    <t>EOC Procurement Manager*</t>
  </si>
  <si>
    <t>EOC Emg Op Center *</t>
  </si>
  <si>
    <t>EOC Logistics Fire*</t>
  </si>
  <si>
    <t>EOC Logistics*</t>
  </si>
  <si>
    <t>added in 1500 for chair and 1000 for other two members</t>
  </si>
  <si>
    <t>Town Procurement Officer</t>
  </si>
  <si>
    <t>Mary said to drop down by $500. A lot of mileage FY22. Trainings are mostly online now</t>
  </si>
  <si>
    <t>added this line to cover supplies for the new auditors</t>
  </si>
  <si>
    <t xml:space="preserve">dropped by 500, thought was laptop for Roza with office license. </t>
  </si>
  <si>
    <t>stephen chait said we can drop this to zero</t>
  </si>
  <si>
    <t xml:space="preserve">Digital Radio given permission to buy in FY23, working with R&amp;R Communications. One time purchase. Will be 0 </t>
  </si>
  <si>
    <t>reduced to 1200</t>
  </si>
  <si>
    <t>keep same to be safe. Previous year we had lawsuit so spent $12K</t>
  </si>
  <si>
    <t>$5K for NEMRC and $800 for disaster recovery</t>
  </si>
  <si>
    <t>for sheriff's office charge $65 an hr. Increased rate and time from FY22 to 23. Will keep the same due to no complaints. We have not received any judicial fines in FY 23</t>
  </si>
  <si>
    <t>Has not been spent yet because its for town meeting, assists in creation of warning, pre town meeting, prep for town meeting (back and forth with sec of state)</t>
  </si>
  <si>
    <t>drop it down because we will not have primary and general election like last year. Get 150 a day for 4 people</t>
  </si>
  <si>
    <t>combine 4 (6425, 6430, 6431, 6435) = $2650 ( postage went up from 200 to 350)</t>
  </si>
  <si>
    <t>combine with above</t>
  </si>
  <si>
    <t>there may or may not be a special election. Will keep the same</t>
  </si>
  <si>
    <t>Bridge work is selectboard responsibility due to statue. Currently has 59K in the Bridge Fund. Balance leftover goes in reserve fund</t>
  </si>
  <si>
    <t>acct #'s 6571-6574 are Cemetery items, not part of SB budget. Cemetery commissioners requested in previous meeting to add $18,691 to a 5 year plan</t>
  </si>
  <si>
    <t>Billed yearly Keene Fire Mutual Aid</t>
  </si>
  <si>
    <t>Gas for firehouse, chainsaws, 1 firetruck. Will keep same since nothing encumbered</t>
  </si>
  <si>
    <t>VLCT Union Dues. Billed Annually</t>
  </si>
  <si>
    <t>keep same</t>
  </si>
  <si>
    <t>$3,750 Deerfield paid quarterly, Rescue Inc is $92 a month</t>
  </si>
  <si>
    <t>Brush Clearing for last year, will not have to do again this year</t>
  </si>
  <si>
    <t>billed annually, slightly flucuates</t>
  </si>
  <si>
    <t>is a wash with school. We plow school for free rent. There is a legal contract. The agreement may need rework</t>
  </si>
  <si>
    <t>spent 1,591 for 3 quarters</t>
  </si>
  <si>
    <t>TC fees &amp; interest earned. Interst from balance in bank and fees form deliquent tax funds</t>
  </si>
  <si>
    <t>previous calc were wrong SB acct was $353,496</t>
  </si>
  <si>
    <t>Proposal FY24</t>
  </si>
  <si>
    <t>consider making 0</t>
  </si>
  <si>
    <t>From FY23</t>
  </si>
  <si>
    <t>Highway Proposed Budget FY24 (July 1, 2022-June 30, 2023)</t>
  </si>
  <si>
    <t>Selectboard Proposed Budget FY24 (July 1, 2022-June 30, 2023)</t>
  </si>
  <si>
    <t xml:space="preserve">erosion control (misc) </t>
  </si>
  <si>
    <t>Property &amp; Casualty Insurance VLCT</t>
  </si>
  <si>
    <t>paid off</t>
  </si>
  <si>
    <t>9617 - Healthcare &amp; Rehab Services (HCRS)</t>
  </si>
  <si>
    <t xml:space="preserve">9612 - Visiting Nurse Alliance </t>
  </si>
  <si>
    <t>9630 - The Gathering Place</t>
  </si>
  <si>
    <t xml:space="preserve">to include CDL training costs </t>
  </si>
  <si>
    <t>usually hiring advertisements</t>
  </si>
  <si>
    <t xml:space="preserve">6.75% increase </t>
  </si>
  <si>
    <t>we have surplus 52,000 yards</t>
  </si>
  <si>
    <t>Stone, Crushed &amp; Ditched</t>
  </si>
  <si>
    <t>adding ditch stone for $17,500 (52,500 total stone)</t>
  </si>
  <si>
    <t xml:space="preserve"> price of sand increased (116,000 for 4K yards)</t>
  </si>
  <si>
    <t>Paid off</t>
  </si>
  <si>
    <t>grant</t>
  </si>
  <si>
    <t xml:space="preserve">$300,000 will be it's own article </t>
  </si>
  <si>
    <t xml:space="preserve">went down because of donated paper from Harry Ferrington. </t>
  </si>
  <si>
    <t>includes Fire dept, memberships and VLCT dues</t>
  </si>
  <si>
    <t>emcom trailer &amp; supplies -</t>
  </si>
  <si>
    <t>Copier Machine &amp; Communication Tower paid at the Ferrington's</t>
  </si>
  <si>
    <t>for mailing residents?</t>
  </si>
  <si>
    <t>contract with Humane Society</t>
  </si>
  <si>
    <t>we have a kennel if needed but we don't use it. Remove line item</t>
  </si>
  <si>
    <t xml:space="preserve">consider creating reserve fund for outside auditors </t>
  </si>
  <si>
    <t>(10K will be its own article)It was an audit finding, transferring reserve funds with lack of transparency, will create finance and internal control policy</t>
  </si>
  <si>
    <t>18,691 will be its own article</t>
  </si>
  <si>
    <t>(30k will be its own article)Every year we add 30K to construction, what is leftover in maintenance or construction goes in reserve. In 2019 bridge fund went to $0.  2020 transferred 50K transferred to cover part of equipment. In 2021 10K leftover, FY 22 60K went in, now we have 59,984</t>
  </si>
  <si>
    <t>800 for monitoring, 5000 for testing</t>
  </si>
  <si>
    <t>*will be own article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</si>
</sst>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\$#,##0"/>
    <numFmt numFmtId="165" formatCode="&quot; $&quot;#,##0\ ;&quot; $(&quot;#,##0\);&quot; $-&quot;#\ ;@\ "/>
    <numFmt numFmtId="166" formatCode="&quot;$&quot;#,##0"/>
    <numFmt numFmtId="167" formatCode="_(&quot;$&quot;* #,##0_);_(&quot;$&quot;* \(#,##0\);_(&quot;$&quot;* &quot;-&quot;??_);_(@_)"/>
  </numFmts>
  <fonts count="17" x14ac:knownFonts="1">
    <font>
      <sz val="10"/>
      <color rgb="FF000000"/>
      <name val="Arial"/>
    </font>
    <font>
      <b/>
      <sz val="12"/>
      <color theme="1"/>
      <name val="Arial"/>
      <family val="2"/>
      <scheme val="minor"/>
    </font>
    <font>
      <sz val="12"/>
      <name val="Arial"/>
      <family val="2"/>
      <scheme val="minor"/>
    </font>
    <font>
      <sz val="12"/>
      <color rgb="FFC00000"/>
      <name val="Arial"/>
      <family val="2"/>
      <scheme val="minor"/>
    </font>
    <font>
      <sz val="12"/>
      <color rgb="FF000000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rgb="FFC00000"/>
      <name val="Arial"/>
      <family val="2"/>
      <scheme val="minor"/>
    </font>
    <font>
      <b/>
      <sz val="12"/>
      <color rgb="FF000000"/>
      <name val="Arial"/>
      <family val="2"/>
      <scheme val="minor"/>
    </font>
    <font>
      <i/>
      <sz val="12"/>
      <color theme="1"/>
      <name val="Arial"/>
      <family val="2"/>
      <scheme val="minor"/>
    </font>
    <font>
      <sz val="12"/>
      <color rgb="FF0070C0"/>
      <name val="Arial"/>
      <family val="2"/>
      <scheme val="minor"/>
    </font>
    <font>
      <b/>
      <sz val="12"/>
      <color rgb="FF0070C0"/>
      <name val="Arial"/>
      <family val="2"/>
      <scheme val="minor"/>
    </font>
    <font>
      <b/>
      <sz val="12"/>
      <color rgb="FF00B050"/>
      <name val="Arial"/>
      <family val="2"/>
      <scheme val="minor"/>
    </font>
    <font>
      <sz val="10"/>
      <color rgb="FF000000"/>
      <name val="Arial"/>
      <family val="2"/>
    </font>
    <font>
      <b/>
      <i/>
      <sz val="12"/>
      <color theme="1"/>
      <name val="Arial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142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right"/>
    </xf>
    <xf numFmtId="42" fontId="5" fillId="0" borderId="1" xfId="0" applyNumberFormat="1" applyFont="1" applyBorder="1"/>
    <xf numFmtId="42" fontId="5" fillId="0" borderId="1" xfId="0" applyNumberFormat="1" applyFont="1" applyBorder="1" applyAlignment="1">
      <alignment horizontal="right"/>
    </xf>
    <xf numFmtId="42" fontId="3" fillId="0" borderId="1" xfId="0" applyNumberFormat="1" applyFont="1" applyBorder="1" applyAlignment="1">
      <alignment horizontal="right"/>
    </xf>
    <xf numFmtId="42" fontId="1" fillId="0" borderId="1" xfId="0" applyNumberFormat="1" applyFont="1" applyBorder="1" applyAlignment="1">
      <alignment horizontal="right"/>
    </xf>
    <xf numFmtId="42" fontId="6" fillId="0" borderId="1" xfId="0" applyNumberFormat="1" applyFont="1" applyBorder="1" applyAlignment="1">
      <alignment horizontal="right"/>
    </xf>
    <xf numFmtId="0" fontId="7" fillId="0" borderId="0" xfId="0" applyFont="1"/>
    <xf numFmtId="42" fontId="1" fillId="0" borderId="1" xfId="0" applyNumberFormat="1" applyFont="1" applyBorder="1"/>
    <xf numFmtId="42" fontId="5" fillId="0" borderId="1" xfId="0" applyNumberFormat="1" applyFont="1" applyBorder="1" applyAlignment="1">
      <alignment wrapText="1"/>
    </xf>
    <xf numFmtId="42" fontId="8" fillId="0" borderId="1" xfId="0" applyNumberFormat="1" applyFont="1" applyBorder="1"/>
    <xf numFmtId="42" fontId="3" fillId="0" borderId="1" xfId="0" applyNumberFormat="1" applyFont="1" applyBorder="1"/>
    <xf numFmtId="0" fontId="3" fillId="0" borderId="0" xfId="0" applyFont="1"/>
    <xf numFmtId="0" fontId="4" fillId="0" borderId="0" xfId="0" applyFont="1" applyAlignment="1">
      <alignment horizontal="center"/>
    </xf>
    <xf numFmtId="42" fontId="6" fillId="0" borderId="1" xfId="0" applyNumberFormat="1" applyFont="1" applyBorder="1"/>
    <xf numFmtId="3" fontId="9" fillId="0" borderId="1" xfId="0" applyNumberFormat="1" applyFont="1" applyBorder="1"/>
    <xf numFmtId="42" fontId="10" fillId="0" borderId="1" xfId="0" applyNumberFormat="1" applyFont="1" applyBorder="1" applyAlignment="1">
      <alignment horizontal="right"/>
    </xf>
    <xf numFmtId="42" fontId="10" fillId="0" borderId="1" xfId="0" applyNumberFormat="1" applyFont="1" applyBorder="1"/>
    <xf numFmtId="3" fontId="9" fillId="0" borderId="0" xfId="0" applyNumberFormat="1" applyFont="1"/>
    <xf numFmtId="0" fontId="1" fillId="0" borderId="3" xfId="0" applyFont="1" applyBorder="1"/>
    <xf numFmtId="0" fontId="5" fillId="0" borderId="1" xfId="0" applyFont="1" applyBorder="1"/>
    <xf numFmtId="165" fontId="5" fillId="0" borderId="1" xfId="0" applyNumberFormat="1" applyFont="1" applyBorder="1"/>
    <xf numFmtId="0" fontId="1" fillId="0" borderId="1" xfId="0" applyFont="1" applyBorder="1"/>
    <xf numFmtId="166" fontId="5" fillId="0" borderId="1" xfId="0" applyNumberFormat="1" applyFont="1" applyBorder="1" applyAlignment="1">
      <alignment horizontal="right"/>
    </xf>
    <xf numFmtId="0" fontId="8" fillId="0" borderId="1" xfId="0" applyFont="1" applyBorder="1"/>
    <xf numFmtId="49" fontId="5" fillId="0" borderId="1" xfId="0" applyNumberFormat="1" applyFont="1" applyBorder="1"/>
    <xf numFmtId="166" fontId="1" fillId="0" borderId="1" xfId="0" applyNumberFormat="1" applyFont="1" applyBorder="1" applyAlignment="1">
      <alignment horizontal="right"/>
    </xf>
    <xf numFmtId="166" fontId="5" fillId="0" borderId="1" xfId="0" applyNumberFormat="1" applyFont="1" applyBorder="1"/>
    <xf numFmtId="0" fontId="1" fillId="0" borderId="1" xfId="0" applyFont="1" applyBorder="1" applyAlignment="1">
      <alignment wrapText="1"/>
    </xf>
    <xf numFmtId="3" fontId="5" fillId="0" borderId="1" xfId="0" applyNumberFormat="1" applyFont="1" applyBorder="1"/>
    <xf numFmtId="3" fontId="1" fillId="0" borderId="1" xfId="0" applyNumberFormat="1" applyFont="1" applyBorder="1"/>
    <xf numFmtId="3" fontId="8" fillId="0" borderId="1" xfId="0" applyNumberFormat="1" applyFont="1" applyBorder="1"/>
    <xf numFmtId="3" fontId="1" fillId="0" borderId="1" xfId="0" applyNumberFormat="1" applyFont="1" applyBorder="1" applyAlignment="1">
      <alignment wrapText="1"/>
    </xf>
    <xf numFmtId="3" fontId="4" fillId="0" borderId="0" xfId="0" applyNumberFormat="1" applyFont="1"/>
    <xf numFmtId="3" fontId="11" fillId="0" borderId="1" xfId="0" applyNumberFormat="1" applyFont="1" applyBorder="1"/>
    <xf numFmtId="42" fontId="11" fillId="0" borderId="1" xfId="0" applyNumberFormat="1" applyFont="1" applyBorder="1" applyAlignment="1">
      <alignment horizontal="right"/>
    </xf>
    <xf numFmtId="42" fontId="4" fillId="0" borderId="0" xfId="0" applyNumberFormat="1" applyFont="1"/>
    <xf numFmtId="0" fontId="5" fillId="0" borderId="3" xfId="0" applyFont="1" applyBorder="1" applyAlignment="1">
      <alignment horizontal="left"/>
    </xf>
    <xf numFmtId="42" fontId="9" fillId="0" borderId="1" xfId="0" applyNumberFormat="1" applyFont="1" applyBorder="1" applyAlignment="1">
      <alignment horizontal="right"/>
    </xf>
    <xf numFmtId="42" fontId="1" fillId="0" borderId="4" xfId="0" applyNumberFormat="1" applyFont="1" applyBorder="1" applyAlignment="1">
      <alignment horizontal="right"/>
    </xf>
    <xf numFmtId="42" fontId="6" fillId="0" borderId="4" xfId="0" applyNumberFormat="1" applyFont="1" applyBorder="1" applyAlignment="1">
      <alignment horizontal="right"/>
    </xf>
    <xf numFmtId="42" fontId="10" fillId="0" borderId="4" xfId="0" applyNumberFormat="1" applyFont="1" applyBorder="1" applyAlignment="1">
      <alignment horizontal="right"/>
    </xf>
    <xf numFmtId="42" fontId="1" fillId="0" borderId="6" xfId="0" applyNumberFormat="1" applyFont="1" applyBorder="1" applyAlignment="1">
      <alignment horizontal="right"/>
    </xf>
    <xf numFmtId="42" fontId="6" fillId="0" borderId="6" xfId="0" applyNumberFormat="1" applyFont="1" applyBorder="1" applyAlignment="1">
      <alignment horizontal="right"/>
    </xf>
    <xf numFmtId="42" fontId="10" fillId="0" borderId="6" xfId="0" applyNumberFormat="1" applyFont="1" applyBorder="1" applyAlignment="1">
      <alignment horizontal="right"/>
    </xf>
    <xf numFmtId="42" fontId="1" fillId="0" borderId="5" xfId="0" applyNumberFormat="1" applyFont="1" applyBorder="1" applyAlignment="1">
      <alignment horizontal="right"/>
    </xf>
    <xf numFmtId="42" fontId="5" fillId="0" borderId="4" xfId="0" applyNumberFormat="1" applyFont="1" applyBorder="1" applyAlignment="1">
      <alignment horizontal="right"/>
    </xf>
    <xf numFmtId="42" fontId="3" fillId="0" borderId="4" xfId="0" applyNumberFormat="1" applyFont="1" applyBorder="1" applyAlignment="1">
      <alignment horizontal="right"/>
    </xf>
    <xf numFmtId="3" fontId="9" fillId="0" borderId="4" xfId="0" applyNumberFormat="1" applyFont="1" applyBorder="1"/>
    <xf numFmtId="42" fontId="6" fillId="0" borderId="5" xfId="0" applyNumberFormat="1" applyFont="1" applyBorder="1" applyAlignment="1">
      <alignment horizontal="right"/>
    </xf>
    <xf numFmtId="42" fontId="10" fillId="0" borderId="5" xfId="0" applyNumberFormat="1" applyFont="1" applyBorder="1" applyAlignment="1">
      <alignment horizontal="right"/>
    </xf>
    <xf numFmtId="166" fontId="11" fillId="0" borderId="1" xfId="0" applyNumberFormat="1" applyFont="1" applyBorder="1"/>
    <xf numFmtId="166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/>
    <xf numFmtId="0" fontId="6" fillId="0" borderId="1" xfId="0" applyFont="1" applyBorder="1"/>
    <xf numFmtId="166" fontId="3" fillId="0" borderId="1" xfId="0" applyNumberFormat="1" applyFont="1" applyBorder="1" applyAlignment="1">
      <alignment horizontal="right"/>
    </xf>
    <xf numFmtId="0" fontId="9" fillId="0" borderId="1" xfId="0" applyFont="1" applyBorder="1"/>
    <xf numFmtId="166" fontId="9" fillId="0" borderId="1" xfId="0" applyNumberFormat="1" applyFont="1" applyBorder="1"/>
    <xf numFmtId="166" fontId="10" fillId="0" borderId="1" xfId="0" applyNumberFormat="1" applyFont="1" applyBorder="1"/>
    <xf numFmtId="3" fontId="10" fillId="0" borderId="1" xfId="0" applyNumberFormat="1" applyFont="1" applyBorder="1"/>
    <xf numFmtId="0" fontId="9" fillId="0" borderId="0" xfId="0" applyFont="1"/>
    <xf numFmtId="166" fontId="10" fillId="0" borderId="1" xfId="0" applyNumberFormat="1" applyFont="1" applyBorder="1" applyAlignment="1">
      <alignment horizontal="right"/>
    </xf>
    <xf numFmtId="0" fontId="5" fillId="0" borderId="3" xfId="0" applyFont="1" applyBorder="1"/>
    <xf numFmtId="42" fontId="7" fillId="0" borderId="0" xfId="0" applyNumberFormat="1" applyFont="1"/>
    <xf numFmtId="0" fontId="12" fillId="0" borderId="0" xfId="0" applyFont="1"/>
    <xf numFmtId="0" fontId="13" fillId="0" borderId="1" xfId="0" applyFont="1" applyBorder="1" applyAlignment="1">
      <alignment horizontal="right"/>
    </xf>
    <xf numFmtId="0" fontId="13" fillId="0" borderId="1" xfId="0" applyFont="1" applyBorder="1"/>
    <xf numFmtId="44" fontId="0" fillId="0" borderId="0" xfId="1" applyFont="1"/>
    <xf numFmtId="0" fontId="15" fillId="0" borderId="1" xfId="0" applyFont="1" applyBorder="1" applyAlignment="1">
      <alignment horizontal="right"/>
    </xf>
    <xf numFmtId="0" fontId="16" fillId="0" borderId="1" xfId="0" applyFont="1" applyBorder="1"/>
    <xf numFmtId="42" fontId="15" fillId="0" borderId="1" xfId="0" applyNumberFormat="1" applyFont="1" applyBorder="1" applyAlignment="1">
      <alignment horizontal="right"/>
    </xf>
    <xf numFmtId="49" fontId="16" fillId="0" borderId="1" xfId="0" applyNumberFormat="1" applyFont="1" applyBorder="1"/>
    <xf numFmtId="0" fontId="15" fillId="0" borderId="1" xfId="0" applyFont="1" applyBorder="1"/>
    <xf numFmtId="167" fontId="4" fillId="0" borderId="0" xfId="1" applyNumberFormat="1" applyFont="1"/>
    <xf numFmtId="167" fontId="4" fillId="0" borderId="1" xfId="1" applyNumberFormat="1" applyFont="1" applyBorder="1"/>
    <xf numFmtId="167" fontId="1" fillId="0" borderId="1" xfId="1" applyNumberFormat="1" applyFont="1" applyBorder="1" applyAlignment="1">
      <alignment horizontal="right"/>
    </xf>
    <xf numFmtId="167" fontId="7" fillId="0" borderId="1" xfId="1" applyNumberFormat="1" applyFont="1" applyBorder="1"/>
    <xf numFmtId="167" fontId="1" fillId="0" borderId="1" xfId="1" applyNumberFormat="1" applyFont="1" applyBorder="1"/>
    <xf numFmtId="5" fontId="4" fillId="0" borderId="1" xfId="1" applyNumberFormat="1" applyFont="1" applyBorder="1"/>
    <xf numFmtId="0" fontId="4" fillId="0" borderId="1" xfId="0" applyFont="1" applyBorder="1"/>
    <xf numFmtId="166" fontId="4" fillId="0" borderId="1" xfId="0" applyNumberFormat="1" applyFont="1" applyBorder="1"/>
    <xf numFmtId="167" fontId="4" fillId="0" borderId="1" xfId="1" applyNumberFormat="1" applyFont="1" applyBorder="1" applyAlignment="1"/>
    <xf numFmtId="166" fontId="4" fillId="0" borderId="0" xfId="0" applyNumberFormat="1" applyFont="1"/>
    <xf numFmtId="0" fontId="7" fillId="0" borderId="1" xfId="0" applyFont="1" applyBorder="1" applyAlignment="1">
      <alignment horizontal="center" vertical="center"/>
    </xf>
    <xf numFmtId="167" fontId="4" fillId="0" borderId="1" xfId="1" applyNumberFormat="1" applyFont="1" applyFill="1" applyBorder="1"/>
    <xf numFmtId="164" fontId="1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4" fontId="10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3" fontId="1" fillId="2" borderId="1" xfId="0" applyNumberFormat="1" applyFont="1" applyFill="1" applyBorder="1"/>
    <xf numFmtId="165" fontId="1" fillId="2" borderId="1" xfId="0" applyNumberFormat="1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wrapText="1"/>
    </xf>
    <xf numFmtId="165" fontId="10" fillId="2" borderId="1" xfId="0" applyNumberFormat="1" applyFont="1" applyFill="1" applyBorder="1" applyAlignment="1">
      <alignment horizontal="center" wrapText="1"/>
    </xf>
    <xf numFmtId="167" fontId="7" fillId="2" borderId="1" xfId="1" applyNumberFormat="1" applyFont="1" applyFill="1" applyBorder="1" applyAlignment="1">
      <alignment horizontal="center" wrapText="1"/>
    </xf>
    <xf numFmtId="167" fontId="6" fillId="0" borderId="0" xfId="1" applyNumberFormat="1" applyFont="1" applyAlignment="1">
      <alignment horizontal="right"/>
    </xf>
    <xf numFmtId="167" fontId="9" fillId="0" borderId="0" xfId="1" applyNumberFormat="1" applyFont="1"/>
    <xf numFmtId="167" fontId="9" fillId="0" borderId="1" xfId="1" applyNumberFormat="1" applyFont="1" applyBorder="1"/>
    <xf numFmtId="44" fontId="4" fillId="0" borderId="0" xfId="0" applyNumberFormat="1" applyFont="1"/>
    <xf numFmtId="167" fontId="9" fillId="0" borderId="0" xfId="1" applyNumberFormat="1" applyFont="1" applyBorder="1"/>
    <xf numFmtId="167" fontId="1" fillId="2" borderId="1" xfId="1" applyNumberFormat="1" applyFont="1" applyFill="1" applyBorder="1" applyAlignment="1">
      <alignment horizontal="center" wrapText="1"/>
    </xf>
    <xf numFmtId="167" fontId="10" fillId="0" borderId="1" xfId="1" applyNumberFormat="1" applyFont="1" applyBorder="1" applyAlignment="1">
      <alignment horizontal="right"/>
    </xf>
    <xf numFmtId="167" fontId="9" fillId="0" borderId="1" xfId="1" applyNumberFormat="1" applyFont="1" applyBorder="1" applyAlignment="1">
      <alignment horizontal="right"/>
    </xf>
    <xf numFmtId="167" fontId="9" fillId="0" borderId="1" xfId="1" applyNumberFormat="1" applyFont="1" applyFill="1" applyBorder="1"/>
    <xf numFmtId="167" fontId="10" fillId="3" borderId="1" xfId="1" applyNumberFormat="1" applyFont="1" applyFill="1" applyBorder="1" applyAlignment="1">
      <alignment horizontal="right"/>
    </xf>
    <xf numFmtId="42" fontId="1" fillId="3" borderId="5" xfId="0" applyNumberFormat="1" applyFont="1" applyFill="1" applyBorder="1" applyAlignment="1">
      <alignment horizontal="right"/>
    </xf>
    <xf numFmtId="42" fontId="10" fillId="3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167" fontId="9" fillId="4" borderId="1" xfId="1" applyNumberFormat="1" applyFont="1" applyFill="1" applyBorder="1"/>
    <xf numFmtId="3" fontId="4" fillId="0" borderId="0" xfId="0" applyNumberFormat="1" applyFont="1" applyAlignment="1"/>
    <xf numFmtId="0" fontId="4" fillId="4" borderId="0" xfId="0" applyFont="1" applyFill="1"/>
    <xf numFmtId="0" fontId="7" fillId="0" borderId="0" xfId="0" applyFont="1" applyFill="1"/>
    <xf numFmtId="42" fontId="11" fillId="0" borderId="5" xfId="0" applyNumberFormat="1" applyFont="1" applyFill="1" applyBorder="1" applyAlignment="1">
      <alignment horizontal="right"/>
    </xf>
    <xf numFmtId="42" fontId="6" fillId="0" borderId="5" xfId="0" applyNumberFormat="1" applyFont="1" applyFill="1" applyBorder="1" applyAlignment="1">
      <alignment horizontal="right"/>
    </xf>
    <xf numFmtId="42" fontId="5" fillId="0" borderId="1" xfId="0" applyNumberFormat="1" applyFont="1" applyFill="1" applyBorder="1" applyAlignment="1">
      <alignment horizontal="right"/>
    </xf>
    <xf numFmtId="0" fontId="4" fillId="0" borderId="0" xfId="0" applyFont="1" applyFill="1"/>
    <xf numFmtId="10" fontId="4" fillId="0" borderId="0" xfId="0" applyNumberFormat="1" applyFont="1" applyFill="1" applyAlignment="1">
      <alignment horizontal="left"/>
    </xf>
    <xf numFmtId="44" fontId="3" fillId="0" borderId="1" xfId="1" applyFont="1" applyBorder="1"/>
    <xf numFmtId="167" fontId="4" fillId="5" borderId="1" xfId="1" applyNumberFormat="1" applyFont="1" applyFill="1" applyBorder="1"/>
    <xf numFmtId="0" fontId="4" fillId="5" borderId="0" xfId="0" applyFont="1" applyFill="1"/>
    <xf numFmtId="166" fontId="4" fillId="5" borderId="0" xfId="0" applyNumberFormat="1" applyFont="1" applyFill="1"/>
    <xf numFmtId="167" fontId="9" fillId="5" borderId="1" xfId="1" applyNumberFormat="1" applyFont="1" applyFill="1" applyBorder="1"/>
    <xf numFmtId="167" fontId="9" fillId="5" borderId="0" xfId="1" applyNumberFormat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83"/>
  <sheetViews>
    <sheetView tabSelected="1" zoomScaleNormal="100" workbookViewId="0">
      <pane xSplit="1" ySplit="3" topLeftCell="B62" activePane="bottomRight" state="frozen"/>
      <selection pane="topRight" activeCell="B1" sqref="B1"/>
      <selection pane="bottomLeft" activeCell="A4" sqref="A4"/>
      <selection pane="bottomRight" activeCell="K75" sqref="K75"/>
    </sheetView>
  </sheetViews>
  <sheetFormatPr defaultColWidth="14.44140625" defaultRowHeight="15.75" customHeight="1" x14ac:dyDescent="0.25"/>
  <cols>
    <col min="1" max="1" width="9.21875" style="114" customWidth="1"/>
    <col min="2" max="2" width="36.77734375" style="3" customWidth="1"/>
    <col min="3" max="3" width="13.5546875" style="3" customWidth="1"/>
    <col min="4" max="4" width="14" style="3" customWidth="1"/>
    <col min="5" max="5" width="13.88671875" style="15" customWidth="1"/>
    <col min="6" max="6" width="14.44140625" style="3"/>
    <col min="7" max="7" width="14.109375" style="15" customWidth="1"/>
    <col min="8" max="8" width="12.6640625" style="15" hidden="1" customWidth="1"/>
    <col min="9" max="9" width="11.5546875" style="21" customWidth="1"/>
    <col min="10" max="10" width="15.33203125" style="98" customWidth="1"/>
    <col min="11" max="11" width="98.6640625" style="3" customWidth="1"/>
    <col min="12" max="16384" width="14.44140625" style="3"/>
  </cols>
  <sheetData>
    <row r="1" spans="1:11" ht="15.75" customHeight="1" x14ac:dyDescent="0.3">
      <c r="A1" s="115" t="s">
        <v>286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1" ht="15" x14ac:dyDescent="0.25">
      <c r="A2" s="109"/>
      <c r="B2" s="1"/>
      <c r="C2" s="1"/>
      <c r="D2" s="1"/>
      <c r="E2" s="2"/>
      <c r="F2" s="1"/>
      <c r="G2" s="2" t="s">
        <v>222</v>
      </c>
      <c r="H2" s="2"/>
      <c r="I2" s="18"/>
      <c r="J2" s="101"/>
    </row>
    <row r="3" spans="1:11" s="16" customFormat="1" ht="31.2" x14ac:dyDescent="0.3">
      <c r="A3" s="110" t="s">
        <v>0</v>
      </c>
      <c r="B3" s="88" t="s">
        <v>1</v>
      </c>
      <c r="C3" s="88" t="s">
        <v>2</v>
      </c>
      <c r="D3" s="88" t="s">
        <v>3</v>
      </c>
      <c r="E3" s="89" t="s">
        <v>171</v>
      </c>
      <c r="F3" s="88" t="s">
        <v>174</v>
      </c>
      <c r="G3" s="89" t="s">
        <v>175</v>
      </c>
      <c r="H3" s="89" t="s">
        <v>216</v>
      </c>
      <c r="I3" s="90" t="s">
        <v>186</v>
      </c>
      <c r="J3" s="102" t="s">
        <v>283</v>
      </c>
      <c r="K3" s="88" t="s">
        <v>247</v>
      </c>
    </row>
    <row r="4" spans="1:11" ht="15" x14ac:dyDescent="0.25">
      <c r="A4" s="109">
        <v>7110</v>
      </c>
      <c r="B4" s="5" t="s">
        <v>4</v>
      </c>
      <c r="C4" s="6">
        <v>233667</v>
      </c>
      <c r="D4" s="6">
        <v>240000</v>
      </c>
      <c r="E4" s="7">
        <v>229352.09</v>
      </c>
      <c r="F4" s="6">
        <v>246505</v>
      </c>
      <c r="G4" s="7">
        <v>113359.86</v>
      </c>
      <c r="H4" s="7"/>
      <c r="I4" s="18">
        <f>SUM(F4-G4)</f>
        <v>133145.14000000001</v>
      </c>
      <c r="J4" s="99">
        <v>267513</v>
      </c>
    </row>
    <row r="5" spans="1:11" ht="15" x14ac:dyDescent="0.25">
      <c r="A5" s="109">
        <v>7115</v>
      </c>
      <c r="B5" s="5" t="s">
        <v>5</v>
      </c>
      <c r="C5" s="6">
        <v>25382</v>
      </c>
      <c r="D5" s="6">
        <v>43500</v>
      </c>
      <c r="E5" s="7">
        <v>37141.879999999997</v>
      </c>
      <c r="F5" s="6">
        <v>43499.630817599995</v>
      </c>
      <c r="G5" s="7">
        <v>10954.04</v>
      </c>
      <c r="H5" s="7"/>
      <c r="I5" s="18">
        <f t="shared" ref="I5:I67" si="0">SUM(F5-G5)</f>
        <v>32545.590817599994</v>
      </c>
      <c r="J5" s="99">
        <v>43500</v>
      </c>
    </row>
    <row r="6" spans="1:11" ht="15" x14ac:dyDescent="0.25">
      <c r="A6" s="109">
        <v>7120</v>
      </c>
      <c r="B6" s="5" t="s">
        <v>6</v>
      </c>
      <c r="C6" s="6">
        <v>7200</v>
      </c>
      <c r="D6" s="6">
        <v>7200</v>
      </c>
      <c r="E6" s="7">
        <v>7200</v>
      </c>
      <c r="F6" s="6">
        <v>7200</v>
      </c>
      <c r="G6" s="7">
        <v>3600</v>
      </c>
      <c r="H6" s="7"/>
      <c r="I6" s="18">
        <f t="shared" si="0"/>
        <v>3600</v>
      </c>
      <c r="J6" s="99">
        <v>7200</v>
      </c>
    </row>
    <row r="7" spans="1:11" ht="15" x14ac:dyDescent="0.25">
      <c r="A7" s="109">
        <v>7150</v>
      </c>
      <c r="B7" s="5" t="s">
        <v>7</v>
      </c>
      <c r="C7" s="6">
        <v>0</v>
      </c>
      <c r="D7" s="6">
        <v>0</v>
      </c>
      <c r="E7" s="7">
        <v>3364.19</v>
      </c>
      <c r="F7" s="6">
        <v>0</v>
      </c>
      <c r="G7" s="7"/>
      <c r="H7" s="7"/>
      <c r="I7" s="18">
        <f t="shared" si="0"/>
        <v>0</v>
      </c>
      <c r="J7" s="99">
        <v>0</v>
      </c>
      <c r="K7" s="3" t="s">
        <v>198</v>
      </c>
    </row>
    <row r="8" spans="1:11" s="10" customFormat="1" ht="15.6" x14ac:dyDescent="0.3">
      <c r="A8" s="121" t="s">
        <v>178</v>
      </c>
      <c r="B8" s="122"/>
      <c r="C8" s="8">
        <f>SUM(C4:C7)</f>
        <v>266249</v>
      </c>
      <c r="D8" s="8">
        <f t="shared" ref="D8:J8" si="1">SUM(D4:D7)</f>
        <v>290700</v>
      </c>
      <c r="E8" s="9">
        <f t="shared" si="1"/>
        <v>277058.15999999997</v>
      </c>
      <c r="F8" s="8">
        <f t="shared" si="1"/>
        <v>297204.6308176</v>
      </c>
      <c r="G8" s="9">
        <f t="shared" si="1"/>
        <v>127913.9</v>
      </c>
      <c r="H8" s="9"/>
      <c r="I8" s="19">
        <f t="shared" si="1"/>
        <v>169290.73081760001</v>
      </c>
      <c r="J8" s="78">
        <f t="shared" si="1"/>
        <v>318213</v>
      </c>
      <c r="K8" s="3"/>
    </row>
    <row r="9" spans="1:11" ht="15" x14ac:dyDescent="0.25">
      <c r="A9" s="111">
        <v>7295</v>
      </c>
      <c r="B9" s="65" t="s">
        <v>217</v>
      </c>
      <c r="C9" s="6"/>
      <c r="D9" s="6"/>
      <c r="E9" s="7">
        <v>1673.4</v>
      </c>
      <c r="F9" s="6"/>
      <c r="G9" s="7"/>
      <c r="H9" s="7"/>
      <c r="I9" s="18">
        <f t="shared" si="0"/>
        <v>0</v>
      </c>
      <c r="J9" s="99">
        <v>0</v>
      </c>
    </row>
    <row r="10" spans="1:11" ht="15" x14ac:dyDescent="0.25">
      <c r="A10" s="109">
        <v>7210</v>
      </c>
      <c r="B10" s="5" t="s">
        <v>8</v>
      </c>
      <c r="C10" s="6">
        <v>200</v>
      </c>
      <c r="D10" s="6">
        <v>100</v>
      </c>
      <c r="E10" s="7">
        <v>75</v>
      </c>
      <c r="F10" s="6">
        <v>100</v>
      </c>
      <c r="G10" s="7"/>
      <c r="H10" s="7"/>
      <c r="I10" s="18">
        <f t="shared" si="0"/>
        <v>100</v>
      </c>
      <c r="J10" s="99">
        <v>2600</v>
      </c>
      <c r="K10" s="3" t="s">
        <v>294</v>
      </c>
    </row>
    <row r="11" spans="1:11" ht="15" x14ac:dyDescent="0.25">
      <c r="A11" s="109">
        <v>7220</v>
      </c>
      <c r="B11" s="5" t="s">
        <v>9</v>
      </c>
      <c r="C11" s="6">
        <v>116000</v>
      </c>
      <c r="D11" s="6">
        <v>122000</v>
      </c>
      <c r="E11" s="7">
        <v>116694.72</v>
      </c>
      <c r="F11" s="6">
        <v>122000</v>
      </c>
      <c r="G11" s="7">
        <v>52876.23</v>
      </c>
      <c r="H11" s="7"/>
      <c r="I11" s="18">
        <f t="shared" si="0"/>
        <v>69123.76999999999</v>
      </c>
      <c r="J11" s="99">
        <v>122000</v>
      </c>
      <c r="K11" s="128">
        <v>114811</v>
      </c>
    </row>
    <row r="12" spans="1:11" ht="15" x14ac:dyDescent="0.25">
      <c r="A12" s="109">
        <v>7230</v>
      </c>
      <c r="B12" s="5" t="s">
        <v>10</v>
      </c>
      <c r="C12" s="6">
        <v>780</v>
      </c>
      <c r="D12" s="6">
        <v>780</v>
      </c>
      <c r="E12" s="7">
        <v>717.14</v>
      </c>
      <c r="F12" s="6">
        <v>780</v>
      </c>
      <c r="G12" s="7">
        <v>382.29</v>
      </c>
      <c r="H12" s="7"/>
      <c r="I12" s="18">
        <f t="shared" si="0"/>
        <v>397.71</v>
      </c>
      <c r="J12" s="99">
        <v>780</v>
      </c>
    </row>
    <row r="13" spans="1:11" ht="15" x14ac:dyDescent="0.25">
      <c r="A13" s="109">
        <v>7260</v>
      </c>
      <c r="B13" s="5" t="s">
        <v>11</v>
      </c>
      <c r="C13" s="6">
        <v>14000</v>
      </c>
      <c r="D13" s="6">
        <v>16000</v>
      </c>
      <c r="E13" s="7">
        <v>16827.2</v>
      </c>
      <c r="F13" s="6">
        <v>16000</v>
      </c>
      <c r="G13" s="7">
        <v>8056.72</v>
      </c>
      <c r="H13" s="7"/>
      <c r="I13" s="18">
        <f t="shared" si="0"/>
        <v>7943.28</v>
      </c>
      <c r="J13" s="127">
        <v>20994</v>
      </c>
      <c r="K13" s="3" t="s">
        <v>296</v>
      </c>
    </row>
    <row r="14" spans="1:11" ht="15" x14ac:dyDescent="0.25">
      <c r="A14" s="109">
        <v>7270</v>
      </c>
      <c r="B14" s="5" t="s">
        <v>12</v>
      </c>
      <c r="C14" s="6">
        <v>4500</v>
      </c>
      <c r="D14" s="6">
        <v>4000</v>
      </c>
      <c r="E14" s="7">
        <v>4385.37</v>
      </c>
      <c r="F14" s="6">
        <v>4000</v>
      </c>
      <c r="G14" s="7">
        <v>1089.95</v>
      </c>
      <c r="H14" s="7"/>
      <c r="I14" s="18">
        <f t="shared" si="0"/>
        <v>2910.05</v>
      </c>
      <c r="J14" s="99">
        <v>4000</v>
      </c>
    </row>
    <row r="15" spans="1:11" ht="15" x14ac:dyDescent="0.25">
      <c r="A15" s="109">
        <v>7280</v>
      </c>
      <c r="B15" s="5" t="s">
        <v>13</v>
      </c>
      <c r="C15" s="6">
        <v>250</v>
      </c>
      <c r="D15" s="6">
        <v>250</v>
      </c>
      <c r="E15" s="7">
        <v>690</v>
      </c>
      <c r="F15" s="6">
        <v>250</v>
      </c>
      <c r="G15" s="7">
        <v>1176.5999999999999</v>
      </c>
      <c r="H15" s="7"/>
      <c r="I15" s="18">
        <f t="shared" si="0"/>
        <v>-926.59999999999991</v>
      </c>
      <c r="J15" s="99">
        <v>250</v>
      </c>
      <c r="K15" s="3" t="s">
        <v>295</v>
      </c>
    </row>
    <row r="16" spans="1:11" s="10" customFormat="1" ht="15.6" x14ac:dyDescent="0.3">
      <c r="A16" s="121" t="s">
        <v>179</v>
      </c>
      <c r="B16" s="122"/>
      <c r="C16" s="11">
        <f>SUM(C10:C15)</f>
        <v>135730</v>
      </c>
      <c r="D16" s="11">
        <f t="shared" ref="D16:J16" si="2">SUM(D10:D15)</f>
        <v>143130</v>
      </c>
      <c r="E16" s="17">
        <f>SUM(E9:E15)</f>
        <v>141062.82999999999</v>
      </c>
      <c r="F16" s="11">
        <f t="shared" si="2"/>
        <v>143130</v>
      </c>
      <c r="G16" s="17">
        <f t="shared" si="2"/>
        <v>63581.79</v>
      </c>
      <c r="H16" s="17"/>
      <c r="I16" s="20">
        <f t="shared" si="2"/>
        <v>79548.209999999992</v>
      </c>
      <c r="J16" s="80">
        <f t="shared" si="2"/>
        <v>150624</v>
      </c>
    </row>
    <row r="17" spans="1:11" ht="15" x14ac:dyDescent="0.25">
      <c r="A17" s="109">
        <v>7305</v>
      </c>
      <c r="B17" s="12" t="s">
        <v>14</v>
      </c>
      <c r="C17" s="6">
        <v>40000</v>
      </c>
      <c r="D17" s="6">
        <v>0</v>
      </c>
      <c r="E17" s="7"/>
      <c r="F17" s="6">
        <v>0</v>
      </c>
      <c r="G17" s="7"/>
      <c r="H17" s="7"/>
      <c r="I17" s="18">
        <f t="shared" si="0"/>
        <v>0</v>
      </c>
      <c r="J17" s="99">
        <v>0</v>
      </c>
    </row>
    <row r="18" spans="1:11" ht="15" x14ac:dyDescent="0.25">
      <c r="A18" s="109">
        <v>7310</v>
      </c>
      <c r="B18" s="5" t="s">
        <v>15</v>
      </c>
      <c r="C18" s="6">
        <v>2000</v>
      </c>
      <c r="D18" s="6">
        <v>2400</v>
      </c>
      <c r="E18" s="7">
        <v>2720.96</v>
      </c>
      <c r="F18" s="6">
        <v>2400</v>
      </c>
      <c r="G18" s="7">
        <v>1116.73</v>
      </c>
      <c r="H18" s="7"/>
      <c r="I18" s="18">
        <f t="shared" si="0"/>
        <v>1283.27</v>
      </c>
      <c r="J18" s="127">
        <v>2400</v>
      </c>
      <c r="K18" s="129"/>
    </row>
    <row r="19" spans="1:11" ht="15" x14ac:dyDescent="0.25">
      <c r="A19" s="109">
        <v>7320</v>
      </c>
      <c r="B19" s="5" t="s">
        <v>16</v>
      </c>
      <c r="C19" s="6">
        <v>5000</v>
      </c>
      <c r="D19" s="6">
        <v>4000</v>
      </c>
      <c r="E19" s="7">
        <v>5193.83</v>
      </c>
      <c r="F19" s="6">
        <v>6000</v>
      </c>
      <c r="G19" s="7">
        <v>8100</v>
      </c>
      <c r="H19" s="7"/>
      <c r="I19" s="18">
        <f t="shared" si="0"/>
        <v>-2100</v>
      </c>
      <c r="J19" s="99">
        <v>12000</v>
      </c>
    </row>
    <row r="20" spans="1:11" ht="15" x14ac:dyDescent="0.25">
      <c r="A20" s="109">
        <v>7330</v>
      </c>
      <c r="B20" s="5" t="s">
        <v>17</v>
      </c>
      <c r="C20" s="6">
        <v>2000</v>
      </c>
      <c r="D20" s="6">
        <v>2000</v>
      </c>
      <c r="E20" s="7">
        <v>1931.36</v>
      </c>
      <c r="F20" s="6">
        <v>2200</v>
      </c>
      <c r="G20" s="7">
        <v>1044.3800000000001</v>
      </c>
      <c r="H20" s="7"/>
      <c r="I20" s="18">
        <f t="shared" si="0"/>
        <v>1155.6199999999999</v>
      </c>
      <c r="J20" s="99">
        <v>2200</v>
      </c>
    </row>
    <row r="21" spans="1:11" ht="15" x14ac:dyDescent="0.25">
      <c r="A21" s="109">
        <v>7340</v>
      </c>
      <c r="B21" s="5" t="s">
        <v>18</v>
      </c>
      <c r="C21" s="6">
        <v>6000</v>
      </c>
      <c r="D21" s="6">
        <v>5000</v>
      </c>
      <c r="E21" s="7">
        <v>3358.31</v>
      </c>
      <c r="F21" s="6">
        <v>5000</v>
      </c>
      <c r="G21" s="7">
        <v>4189.54</v>
      </c>
      <c r="H21" s="7"/>
      <c r="I21" s="18">
        <f t="shared" si="0"/>
        <v>810.46</v>
      </c>
      <c r="J21" s="99">
        <v>5000</v>
      </c>
    </row>
    <row r="22" spans="1:11" ht="15" x14ac:dyDescent="0.25">
      <c r="A22" s="109">
        <v>7360</v>
      </c>
      <c r="B22" s="5" t="s">
        <v>19</v>
      </c>
      <c r="C22" s="6">
        <v>600</v>
      </c>
      <c r="D22" s="6">
        <v>500</v>
      </c>
      <c r="E22" s="7">
        <v>631.79999999999995</v>
      </c>
      <c r="F22" s="6">
        <v>500</v>
      </c>
      <c r="G22" s="7">
        <v>894.28</v>
      </c>
      <c r="H22" s="7"/>
      <c r="I22" s="18">
        <f t="shared" si="0"/>
        <v>-394.28</v>
      </c>
      <c r="J22" s="99">
        <v>1100</v>
      </c>
    </row>
    <row r="23" spans="1:11" ht="15" x14ac:dyDescent="0.25">
      <c r="A23" s="109">
        <v>7370</v>
      </c>
      <c r="B23" s="5" t="s">
        <v>20</v>
      </c>
      <c r="C23" s="6">
        <v>1080</v>
      </c>
      <c r="D23" s="6">
        <v>1500</v>
      </c>
      <c r="E23" s="7">
        <v>2655.4</v>
      </c>
      <c r="F23" s="6">
        <v>1800</v>
      </c>
      <c r="G23" s="7">
        <v>660</v>
      </c>
      <c r="H23" s="7"/>
      <c r="I23" s="18">
        <f t="shared" si="0"/>
        <v>1140</v>
      </c>
      <c r="J23" s="99">
        <v>1800</v>
      </c>
    </row>
    <row r="24" spans="1:11" ht="15" x14ac:dyDescent="0.25">
      <c r="A24" s="109">
        <v>7380</v>
      </c>
      <c r="B24" s="5" t="s">
        <v>21</v>
      </c>
      <c r="C24" s="6">
        <v>7000</v>
      </c>
      <c r="D24" s="6">
        <v>7000</v>
      </c>
      <c r="E24" s="7">
        <v>10070.19</v>
      </c>
      <c r="F24" s="6">
        <v>9000</v>
      </c>
      <c r="G24" s="7">
        <v>6614.1</v>
      </c>
      <c r="H24" s="7"/>
      <c r="I24" s="18">
        <f t="shared" si="0"/>
        <v>2385.8999999999996</v>
      </c>
      <c r="J24" s="99">
        <v>9000</v>
      </c>
    </row>
    <row r="25" spans="1:11" s="10" customFormat="1" ht="15.6" x14ac:dyDescent="0.3">
      <c r="A25" s="121" t="s">
        <v>180</v>
      </c>
      <c r="B25" s="122"/>
      <c r="C25" s="8">
        <f>SUM(C17:C24)</f>
        <v>63680</v>
      </c>
      <c r="D25" s="8">
        <f t="shared" ref="D25:J25" si="3">SUM(D17:D24)</f>
        <v>22400</v>
      </c>
      <c r="E25" s="9">
        <f t="shared" si="3"/>
        <v>26561.85</v>
      </c>
      <c r="F25" s="8">
        <f t="shared" si="3"/>
        <v>26900</v>
      </c>
      <c r="G25" s="9">
        <f t="shared" si="3"/>
        <v>22619.030000000002</v>
      </c>
      <c r="H25" s="9"/>
      <c r="I25" s="19">
        <f t="shared" si="3"/>
        <v>4280.9699999999993</v>
      </c>
      <c r="J25" s="78">
        <f t="shared" si="3"/>
        <v>33500</v>
      </c>
    </row>
    <row r="26" spans="1:11" ht="15" x14ac:dyDescent="0.25">
      <c r="A26" s="109">
        <v>7410</v>
      </c>
      <c r="B26" s="5" t="s">
        <v>22</v>
      </c>
      <c r="C26" s="6">
        <v>95000</v>
      </c>
      <c r="D26" s="6">
        <v>40000</v>
      </c>
      <c r="E26" s="7">
        <v>57430.5</v>
      </c>
      <c r="F26" s="6">
        <v>40000</v>
      </c>
      <c r="G26" s="7">
        <v>124944</v>
      </c>
      <c r="H26" s="7"/>
      <c r="I26" s="18">
        <f t="shared" si="0"/>
        <v>-84944</v>
      </c>
      <c r="J26" s="127">
        <v>116000</v>
      </c>
      <c r="K26" s="3" t="s">
        <v>300</v>
      </c>
    </row>
    <row r="27" spans="1:11" ht="15" x14ac:dyDescent="0.25">
      <c r="A27" s="109">
        <v>7420</v>
      </c>
      <c r="B27" s="5" t="s">
        <v>23</v>
      </c>
      <c r="C27" s="6">
        <v>25000</v>
      </c>
      <c r="D27" s="6">
        <v>26000</v>
      </c>
      <c r="E27" s="7">
        <v>24568.880000000001</v>
      </c>
      <c r="F27" s="6">
        <v>26000</v>
      </c>
      <c r="G27" s="7">
        <v>5408.85</v>
      </c>
      <c r="H27" s="7"/>
      <c r="I27" s="18">
        <f t="shared" si="0"/>
        <v>20591.150000000001</v>
      </c>
      <c r="J27" s="99">
        <v>26000</v>
      </c>
    </row>
    <row r="28" spans="1:11" ht="15" x14ac:dyDescent="0.25">
      <c r="A28" s="109">
        <v>7430</v>
      </c>
      <c r="B28" s="5" t="s">
        <v>24</v>
      </c>
      <c r="C28" s="6">
        <v>95000</v>
      </c>
      <c r="D28" s="6">
        <v>130000</v>
      </c>
      <c r="E28" s="7">
        <v>186116.5</v>
      </c>
      <c r="F28" s="6">
        <v>120000</v>
      </c>
      <c r="G28" s="7">
        <v>177196</v>
      </c>
      <c r="H28" s="7"/>
      <c r="I28" s="18">
        <f t="shared" si="0"/>
        <v>-57196</v>
      </c>
      <c r="J28" s="99">
        <v>120000</v>
      </c>
      <c r="K28" s="3" t="s">
        <v>297</v>
      </c>
    </row>
    <row r="29" spans="1:11" ht="15" x14ac:dyDescent="0.25">
      <c r="A29" s="109">
        <v>7435</v>
      </c>
      <c r="B29" s="5" t="s">
        <v>298</v>
      </c>
      <c r="C29" s="6">
        <v>5000</v>
      </c>
      <c r="D29" s="6">
        <v>5000</v>
      </c>
      <c r="E29" s="7">
        <v>59485</v>
      </c>
      <c r="F29" s="6">
        <v>10000</v>
      </c>
      <c r="G29" s="7">
        <v>8126.25</v>
      </c>
      <c r="H29" s="7"/>
      <c r="I29" s="18">
        <f t="shared" si="0"/>
        <v>1873.75</v>
      </c>
      <c r="J29" s="99">
        <v>52500</v>
      </c>
      <c r="K29" s="129" t="s">
        <v>299</v>
      </c>
    </row>
    <row r="30" spans="1:11" ht="15" x14ac:dyDescent="0.25">
      <c r="A30" s="109">
        <v>7436</v>
      </c>
      <c r="B30" s="5" t="s">
        <v>25</v>
      </c>
      <c r="C30" s="5"/>
      <c r="D30" s="6">
        <v>95000</v>
      </c>
      <c r="E30" s="7">
        <v>14135</v>
      </c>
      <c r="F30" s="6">
        <v>95000</v>
      </c>
      <c r="G30" s="7"/>
      <c r="H30" s="7"/>
      <c r="I30" s="18">
        <f t="shared" si="0"/>
        <v>95000</v>
      </c>
      <c r="J30" s="99">
        <v>0</v>
      </c>
      <c r="K30" s="3" t="s">
        <v>284</v>
      </c>
    </row>
    <row r="31" spans="1:11" ht="15" x14ac:dyDescent="0.25">
      <c r="A31" s="109">
        <v>7440</v>
      </c>
      <c r="B31" s="5" t="s">
        <v>26</v>
      </c>
      <c r="C31" s="6">
        <v>7000</v>
      </c>
      <c r="D31" s="6">
        <v>10000</v>
      </c>
      <c r="E31" s="7">
        <v>7140.52</v>
      </c>
      <c r="F31" s="6">
        <v>20000</v>
      </c>
      <c r="G31" s="7">
        <v>14869.86</v>
      </c>
      <c r="H31" s="7"/>
      <c r="I31" s="18">
        <f t="shared" si="0"/>
        <v>5130.1399999999994</v>
      </c>
      <c r="J31" s="99">
        <v>25000</v>
      </c>
    </row>
    <row r="32" spans="1:11" ht="15.6" customHeight="1" x14ac:dyDescent="0.25">
      <c r="A32" s="109">
        <v>7450</v>
      </c>
      <c r="B32" s="5" t="s">
        <v>27</v>
      </c>
      <c r="C32" s="6">
        <v>0</v>
      </c>
      <c r="D32" s="6">
        <v>0</v>
      </c>
      <c r="E32" s="7">
        <v>3384.08</v>
      </c>
      <c r="F32" s="6">
        <v>0</v>
      </c>
      <c r="G32" s="7">
        <v>2002.35</v>
      </c>
      <c r="H32" s="7"/>
      <c r="I32" s="18">
        <f t="shared" si="0"/>
        <v>-2002.35</v>
      </c>
      <c r="J32" s="99">
        <v>2000</v>
      </c>
      <c r="K32" s="3" t="s">
        <v>288</v>
      </c>
    </row>
    <row r="33" spans="1:15" ht="15" x14ac:dyDescent="0.25">
      <c r="A33" s="109">
        <v>7455</v>
      </c>
      <c r="B33" s="5" t="s">
        <v>177</v>
      </c>
      <c r="C33" s="6"/>
      <c r="D33" s="6"/>
      <c r="E33" s="7">
        <v>1500</v>
      </c>
      <c r="F33" s="6"/>
      <c r="G33" s="7"/>
      <c r="H33" s="7"/>
      <c r="I33" s="18"/>
      <c r="J33" s="99">
        <v>0</v>
      </c>
    </row>
    <row r="34" spans="1:15" ht="15" x14ac:dyDescent="0.25">
      <c r="A34" s="109">
        <v>7460</v>
      </c>
      <c r="B34" s="5" t="s">
        <v>220</v>
      </c>
      <c r="C34" s="6">
        <v>130000</v>
      </c>
      <c r="D34" s="6">
        <v>160000</v>
      </c>
      <c r="E34" s="7">
        <f>SUM(152254.87+7745)</f>
        <v>159999.87</v>
      </c>
      <c r="F34" s="6">
        <v>160000</v>
      </c>
      <c r="G34" s="7">
        <v>348922.73</v>
      </c>
      <c r="H34" s="7">
        <v>200000</v>
      </c>
      <c r="I34" s="18">
        <f>SUM(F34-G34+H34)</f>
        <v>11077.270000000019</v>
      </c>
      <c r="J34" s="140">
        <v>0</v>
      </c>
      <c r="K34" s="138" t="s">
        <v>303</v>
      </c>
      <c r="O34" s="39">
        <f>SUM(D34-E34)</f>
        <v>0.13000000000465661</v>
      </c>
    </row>
    <row r="35" spans="1:15" ht="15" x14ac:dyDescent="0.25">
      <c r="A35" s="109">
        <v>7462</v>
      </c>
      <c r="B35" s="5" t="s">
        <v>28</v>
      </c>
      <c r="C35" s="6">
        <v>13000</v>
      </c>
      <c r="D35" s="6">
        <v>15000</v>
      </c>
      <c r="E35" s="7">
        <v>14794.15</v>
      </c>
      <c r="F35" s="6">
        <v>15000</v>
      </c>
      <c r="G35" s="7">
        <v>14337.78</v>
      </c>
      <c r="H35" s="7"/>
      <c r="I35" s="18">
        <f t="shared" si="0"/>
        <v>662.21999999999935</v>
      </c>
      <c r="J35" s="99">
        <v>15000</v>
      </c>
    </row>
    <row r="36" spans="1:15" ht="15" x14ac:dyDescent="0.25">
      <c r="A36" s="109">
        <v>7470</v>
      </c>
      <c r="B36" s="5" t="s">
        <v>29</v>
      </c>
      <c r="C36" s="6">
        <v>0</v>
      </c>
      <c r="D36" s="6">
        <v>0</v>
      </c>
      <c r="E36" s="7"/>
      <c r="F36" s="6">
        <v>0</v>
      </c>
      <c r="G36" s="7"/>
      <c r="H36" s="7"/>
      <c r="I36" s="18">
        <f t="shared" si="0"/>
        <v>0</v>
      </c>
      <c r="J36" s="99">
        <v>0</v>
      </c>
    </row>
    <row r="37" spans="1:15" ht="15" x14ac:dyDescent="0.25">
      <c r="A37" s="109">
        <v>7480</v>
      </c>
      <c r="B37" s="5" t="s">
        <v>30</v>
      </c>
      <c r="C37" s="6">
        <v>2000</v>
      </c>
      <c r="D37" s="6">
        <v>1500</v>
      </c>
      <c r="E37" s="7">
        <v>381</v>
      </c>
      <c r="F37" s="6">
        <v>1500</v>
      </c>
      <c r="G37" s="7">
        <v>391.74</v>
      </c>
      <c r="H37" s="7"/>
      <c r="I37" s="18">
        <f t="shared" si="0"/>
        <v>1108.26</v>
      </c>
      <c r="J37" s="99">
        <v>1500</v>
      </c>
    </row>
    <row r="38" spans="1:15" ht="15" x14ac:dyDescent="0.25">
      <c r="A38" s="109">
        <v>7490</v>
      </c>
      <c r="B38" s="5" t="s">
        <v>31</v>
      </c>
      <c r="C38" s="6">
        <v>500</v>
      </c>
      <c r="D38" s="6">
        <v>500</v>
      </c>
      <c r="E38" s="7">
        <v>832.93</v>
      </c>
      <c r="F38" s="6">
        <v>1200</v>
      </c>
      <c r="G38" s="7">
        <v>220</v>
      </c>
      <c r="H38" s="7"/>
      <c r="I38" s="18">
        <f t="shared" si="0"/>
        <v>980</v>
      </c>
      <c r="J38" s="99">
        <v>1200</v>
      </c>
    </row>
    <row r="39" spans="1:15" s="10" customFormat="1" ht="15.6" x14ac:dyDescent="0.3">
      <c r="A39" s="121" t="s">
        <v>181</v>
      </c>
      <c r="B39" s="122"/>
      <c r="C39" s="45">
        <f>SUM(C26:C38)</f>
        <v>372500</v>
      </c>
      <c r="D39" s="45">
        <f t="shared" ref="D39:I39" si="4">SUM(D26:D38)</f>
        <v>483000</v>
      </c>
      <c r="E39" s="46">
        <f t="shared" si="4"/>
        <v>529768.43000000005</v>
      </c>
      <c r="F39" s="45">
        <f t="shared" si="4"/>
        <v>488700</v>
      </c>
      <c r="G39" s="46">
        <f t="shared" si="4"/>
        <v>696419.55999999994</v>
      </c>
      <c r="H39" s="46"/>
      <c r="I39" s="47">
        <f t="shared" si="4"/>
        <v>-7719.5599999999868</v>
      </c>
      <c r="J39" s="106">
        <f>SUM(J26:J38)</f>
        <v>359200</v>
      </c>
    </row>
    <row r="40" spans="1:15" s="10" customFormat="1" ht="47.4" thickBot="1" x14ac:dyDescent="0.35">
      <c r="A40" s="112" t="s">
        <v>213</v>
      </c>
      <c r="B40" s="22"/>
      <c r="C40" s="48">
        <f>SUM(C39+C25+C16+C8)</f>
        <v>838159</v>
      </c>
      <c r="D40" s="48">
        <f t="shared" ref="D40:J40" si="5">SUM(D39+D25+D16+D8)</f>
        <v>939230</v>
      </c>
      <c r="E40" s="48">
        <f t="shared" si="5"/>
        <v>974451.27</v>
      </c>
      <c r="F40" s="48">
        <f t="shared" si="5"/>
        <v>955934.63081760006</v>
      </c>
      <c r="G40" s="48">
        <f t="shared" si="5"/>
        <v>910534.28</v>
      </c>
      <c r="H40" s="48"/>
      <c r="I40" s="48">
        <f t="shared" si="5"/>
        <v>245400.35081760003</v>
      </c>
      <c r="J40" s="107">
        <f t="shared" si="5"/>
        <v>861537</v>
      </c>
    </row>
    <row r="41" spans="1:15" s="10" customFormat="1" ht="16.2" thickTop="1" x14ac:dyDescent="0.3">
      <c r="A41" s="112"/>
      <c r="B41" s="22"/>
      <c r="C41" s="42"/>
      <c r="D41" s="42"/>
      <c r="E41" s="43"/>
      <c r="F41" s="42"/>
      <c r="G41" s="43"/>
      <c r="H41" s="43"/>
      <c r="I41" s="44"/>
      <c r="J41" s="103"/>
    </row>
    <row r="42" spans="1:15" s="10" customFormat="1" ht="31.2" x14ac:dyDescent="0.3">
      <c r="A42" s="112" t="s">
        <v>214</v>
      </c>
      <c r="B42" s="22"/>
      <c r="C42" s="8"/>
      <c r="D42" s="8"/>
      <c r="E42" s="9"/>
      <c r="F42" s="8"/>
      <c r="G42" s="9"/>
      <c r="H42" s="9"/>
      <c r="I42" s="19"/>
      <c r="J42" s="103"/>
    </row>
    <row r="43" spans="1:15" s="10" customFormat="1" ht="15.6" x14ac:dyDescent="0.3">
      <c r="A43" s="112"/>
      <c r="B43" s="22"/>
      <c r="C43" s="8"/>
      <c r="D43" s="8"/>
      <c r="E43" s="9"/>
      <c r="F43" s="8"/>
      <c r="G43" s="9"/>
      <c r="H43" s="9"/>
      <c r="I43" s="19"/>
      <c r="J43" s="103"/>
    </row>
    <row r="44" spans="1:15" ht="15.75" customHeight="1" x14ac:dyDescent="0.25">
      <c r="A44" s="109"/>
      <c r="B44" s="12" t="s">
        <v>32</v>
      </c>
      <c r="C44" s="6">
        <v>10000</v>
      </c>
      <c r="D44" s="6">
        <v>0</v>
      </c>
      <c r="E44" s="7"/>
      <c r="F44" s="6">
        <v>0</v>
      </c>
      <c r="G44" s="7"/>
      <c r="H44" s="7"/>
      <c r="I44" s="18">
        <f t="shared" si="0"/>
        <v>0</v>
      </c>
      <c r="J44" s="99">
        <v>0</v>
      </c>
      <c r="K44" s="3" t="s">
        <v>199</v>
      </c>
    </row>
    <row r="45" spans="1:15" ht="15.75" customHeight="1" x14ac:dyDescent="0.25">
      <c r="A45" s="109">
        <v>7615</v>
      </c>
      <c r="B45" s="12" t="s">
        <v>200</v>
      </c>
      <c r="C45" s="6"/>
      <c r="D45" s="6"/>
      <c r="E45" s="7"/>
      <c r="F45" s="6"/>
      <c r="G45" s="7"/>
      <c r="H45" s="7"/>
      <c r="I45" s="18"/>
      <c r="J45" s="99"/>
    </row>
    <row r="46" spans="1:15" ht="15.6" x14ac:dyDescent="0.3">
      <c r="A46" s="109">
        <v>7640</v>
      </c>
      <c r="B46" s="13" t="s">
        <v>36</v>
      </c>
      <c r="C46" s="6">
        <v>34231.56</v>
      </c>
      <c r="D46" s="6">
        <v>34231.56</v>
      </c>
      <c r="E46" s="7">
        <v>34232.559999999998</v>
      </c>
      <c r="F46" s="5"/>
      <c r="G46" s="14"/>
      <c r="H46" s="14"/>
      <c r="I46" s="18">
        <f t="shared" si="0"/>
        <v>0</v>
      </c>
      <c r="J46" s="99"/>
    </row>
    <row r="47" spans="1:15" ht="15.6" x14ac:dyDescent="0.3">
      <c r="A47" s="109">
        <v>7655</v>
      </c>
      <c r="B47" s="13" t="s">
        <v>202</v>
      </c>
      <c r="C47" s="6">
        <v>17000</v>
      </c>
      <c r="D47" s="6">
        <v>17000</v>
      </c>
      <c r="E47" s="7">
        <v>14829.8</v>
      </c>
      <c r="F47" s="6">
        <v>17000</v>
      </c>
      <c r="G47" s="7">
        <v>14829.8</v>
      </c>
      <c r="H47" s="7"/>
      <c r="I47" s="18">
        <f>SUM(F47-G47)</f>
        <v>2170.2000000000007</v>
      </c>
      <c r="J47" s="99">
        <v>0</v>
      </c>
      <c r="K47" s="3" t="s">
        <v>301</v>
      </c>
    </row>
    <row r="48" spans="1:15" ht="15.6" x14ac:dyDescent="0.3">
      <c r="A48" s="109">
        <v>7696</v>
      </c>
      <c r="B48" s="13" t="s">
        <v>184</v>
      </c>
      <c r="C48" s="6">
        <v>68000</v>
      </c>
      <c r="D48" s="6">
        <v>98000</v>
      </c>
      <c r="E48" s="7">
        <v>38238.199999999997</v>
      </c>
      <c r="F48" s="6">
        <v>80000</v>
      </c>
      <c r="G48" s="7">
        <v>38238.199999999997</v>
      </c>
      <c r="H48" s="7"/>
      <c r="I48" s="18">
        <f>SUM(F48-G48)</f>
        <v>41761.800000000003</v>
      </c>
      <c r="J48" s="99">
        <v>80000</v>
      </c>
    </row>
    <row r="49" spans="1:10" ht="15" x14ac:dyDescent="0.25">
      <c r="A49" s="109">
        <v>7695</v>
      </c>
      <c r="B49" s="5" t="s">
        <v>185</v>
      </c>
      <c r="C49" s="6">
        <v>0</v>
      </c>
      <c r="D49" s="6">
        <v>0</v>
      </c>
      <c r="E49" s="7">
        <v>4573.75</v>
      </c>
      <c r="F49" s="133">
        <v>0</v>
      </c>
      <c r="G49" s="7">
        <v>3867.62</v>
      </c>
      <c r="H49" s="7"/>
      <c r="I49" s="18">
        <f>SUM(F49-G49)</f>
        <v>-3867.62</v>
      </c>
      <c r="J49" s="105"/>
    </row>
    <row r="50" spans="1:10" s="10" customFormat="1" ht="15.6" x14ac:dyDescent="0.3">
      <c r="A50" s="117" t="s">
        <v>201</v>
      </c>
      <c r="B50" s="118"/>
      <c r="C50" s="8">
        <f>SUM(C44:C49)</f>
        <v>129231.56</v>
      </c>
      <c r="D50" s="8">
        <f>SUM(D46:D49)</f>
        <v>149231.56</v>
      </c>
      <c r="E50" s="9">
        <f>SUM(E46:E49)</f>
        <v>91874.31</v>
      </c>
      <c r="F50" s="8">
        <f>SUM(F46:F49)</f>
        <v>97000</v>
      </c>
      <c r="G50" s="9">
        <f>SUM(G46:G49)</f>
        <v>56935.62</v>
      </c>
      <c r="H50" s="9"/>
      <c r="I50" s="19">
        <f>SUM(I46:I49)</f>
        <v>40064.379999999997</v>
      </c>
      <c r="J50" s="8">
        <f>SUM(J43:J49)</f>
        <v>80000</v>
      </c>
    </row>
    <row r="51" spans="1:10" ht="15" x14ac:dyDescent="0.25">
      <c r="A51" s="111">
        <v>7610</v>
      </c>
      <c r="B51" s="40" t="s">
        <v>203</v>
      </c>
      <c r="C51" s="6"/>
      <c r="D51" s="6"/>
      <c r="E51" s="7"/>
      <c r="F51" s="6"/>
      <c r="G51" s="7"/>
      <c r="H51" s="7"/>
      <c r="I51" s="41"/>
      <c r="J51" s="104"/>
    </row>
    <row r="52" spans="1:10" ht="15" x14ac:dyDescent="0.25">
      <c r="A52" s="111">
        <v>7611</v>
      </c>
      <c r="B52" s="40" t="s">
        <v>204</v>
      </c>
      <c r="C52" s="6"/>
      <c r="D52" s="6"/>
      <c r="E52" s="7"/>
      <c r="F52" s="6"/>
      <c r="G52" s="7"/>
      <c r="H52" s="7"/>
      <c r="I52" s="41"/>
      <c r="J52" s="104"/>
    </row>
    <row r="53" spans="1:10" ht="15" x14ac:dyDescent="0.25">
      <c r="A53" s="111">
        <v>7612</v>
      </c>
      <c r="B53" s="40" t="s">
        <v>205</v>
      </c>
      <c r="C53" s="6"/>
      <c r="D53" s="6"/>
      <c r="E53" s="7"/>
      <c r="F53" s="6"/>
      <c r="G53" s="7"/>
      <c r="H53" s="7"/>
      <c r="I53" s="41"/>
      <c r="J53" s="104"/>
    </row>
    <row r="54" spans="1:10" ht="15" x14ac:dyDescent="0.25">
      <c r="A54" s="111">
        <v>7613</v>
      </c>
      <c r="B54" s="40" t="s">
        <v>206</v>
      </c>
      <c r="C54" s="6"/>
      <c r="D54" s="6"/>
      <c r="E54" s="7"/>
      <c r="F54" s="6"/>
      <c r="G54" s="7"/>
      <c r="H54" s="7"/>
      <c r="I54" s="41"/>
      <c r="J54" s="104"/>
    </row>
    <row r="55" spans="1:10" ht="15" x14ac:dyDescent="0.25">
      <c r="A55" s="111">
        <v>7620</v>
      </c>
      <c r="B55" s="40" t="s">
        <v>207</v>
      </c>
      <c r="C55" s="6"/>
      <c r="D55" s="6"/>
      <c r="E55" s="7"/>
      <c r="F55" s="6"/>
      <c r="G55" s="7"/>
      <c r="H55" s="7"/>
      <c r="I55" s="41"/>
      <c r="J55" s="104"/>
    </row>
    <row r="56" spans="1:10" ht="15" x14ac:dyDescent="0.25">
      <c r="A56" s="111">
        <v>7625</v>
      </c>
      <c r="B56" s="40" t="s">
        <v>208</v>
      </c>
      <c r="C56" s="6"/>
      <c r="D56" s="6"/>
      <c r="E56" s="7"/>
      <c r="F56" s="6"/>
      <c r="G56" s="7"/>
      <c r="H56" s="7"/>
      <c r="I56" s="41"/>
      <c r="J56" s="104"/>
    </row>
    <row r="57" spans="1:10" ht="15" x14ac:dyDescent="0.25">
      <c r="A57" s="111">
        <v>7630</v>
      </c>
      <c r="B57" s="40" t="s">
        <v>209</v>
      </c>
      <c r="C57" s="6"/>
      <c r="D57" s="6"/>
      <c r="E57" s="7"/>
      <c r="F57" s="6"/>
      <c r="G57" s="7"/>
      <c r="H57" s="7"/>
      <c r="I57" s="41"/>
      <c r="J57" s="104"/>
    </row>
    <row r="58" spans="1:10" ht="15" x14ac:dyDescent="0.25">
      <c r="A58" s="111">
        <v>7635</v>
      </c>
      <c r="B58" s="40" t="s">
        <v>210</v>
      </c>
      <c r="C58" s="6"/>
      <c r="D58" s="6"/>
      <c r="E58" s="7"/>
      <c r="F58" s="6"/>
      <c r="G58" s="7"/>
      <c r="H58" s="7"/>
      <c r="I58" s="41"/>
      <c r="J58" s="104"/>
    </row>
    <row r="59" spans="1:10" ht="15" x14ac:dyDescent="0.25">
      <c r="A59" s="109">
        <v>7644</v>
      </c>
      <c r="B59" s="12" t="s">
        <v>33</v>
      </c>
      <c r="C59" s="6">
        <v>1000</v>
      </c>
      <c r="D59" s="6">
        <v>1000</v>
      </c>
      <c r="E59" s="7"/>
      <c r="F59" s="6">
        <v>1000</v>
      </c>
      <c r="G59" s="7">
        <v>449.63</v>
      </c>
      <c r="H59" s="7"/>
      <c r="I59" s="18">
        <f>SUM(F59-G59)</f>
        <v>550.37</v>
      </c>
      <c r="J59" s="133">
        <v>1000</v>
      </c>
    </row>
    <row r="60" spans="1:10" ht="15" x14ac:dyDescent="0.25">
      <c r="A60" s="109">
        <v>7645</v>
      </c>
      <c r="B60" s="12" t="s">
        <v>34</v>
      </c>
      <c r="C60" s="6">
        <v>500</v>
      </c>
      <c r="D60" s="6">
        <v>500</v>
      </c>
      <c r="E60" s="7">
        <v>2542.91</v>
      </c>
      <c r="F60" s="6">
        <v>500</v>
      </c>
      <c r="G60" s="7">
        <v>640.04</v>
      </c>
      <c r="H60" s="7"/>
      <c r="I60" s="18">
        <f>SUM(F60-G60)</f>
        <v>-140.03999999999996</v>
      </c>
      <c r="J60" s="133">
        <v>500</v>
      </c>
    </row>
    <row r="61" spans="1:10" ht="15" x14ac:dyDescent="0.25">
      <c r="A61" s="109">
        <v>7650</v>
      </c>
      <c r="B61" s="12" t="s">
        <v>172</v>
      </c>
      <c r="C61" s="6"/>
      <c r="D61" s="6"/>
      <c r="E61" s="7">
        <v>280.63</v>
      </c>
      <c r="F61" s="6"/>
      <c r="G61" s="7">
        <v>223.99</v>
      </c>
      <c r="H61" s="7"/>
      <c r="I61" s="18">
        <f>SUM(F61-G61)</f>
        <v>-223.99</v>
      </c>
      <c r="J61" s="133"/>
    </row>
    <row r="62" spans="1:10" ht="15" x14ac:dyDescent="0.25">
      <c r="A62" s="109">
        <v>7660</v>
      </c>
      <c r="B62" s="12" t="s">
        <v>37</v>
      </c>
      <c r="C62" s="6">
        <v>0</v>
      </c>
      <c r="D62" s="6">
        <v>0</v>
      </c>
      <c r="E62" s="7">
        <v>4350</v>
      </c>
      <c r="F62" s="6">
        <v>0</v>
      </c>
      <c r="G62" s="7">
        <v>2500</v>
      </c>
      <c r="H62" s="7"/>
      <c r="I62" s="18">
        <f t="shared" si="0"/>
        <v>-2500</v>
      </c>
      <c r="J62" s="133">
        <v>0</v>
      </c>
    </row>
    <row r="63" spans="1:10" ht="15" x14ac:dyDescent="0.25">
      <c r="A63" s="109">
        <v>7665</v>
      </c>
      <c r="B63" s="12" t="s">
        <v>35</v>
      </c>
      <c r="C63" s="6">
        <v>0</v>
      </c>
      <c r="D63" s="6">
        <v>0</v>
      </c>
      <c r="E63" s="7">
        <v>2126</v>
      </c>
      <c r="F63" s="6">
        <v>0</v>
      </c>
      <c r="G63" s="7"/>
      <c r="H63" s="7"/>
      <c r="I63" s="18">
        <f>SUM(F63-G63)</f>
        <v>0</v>
      </c>
      <c r="J63" s="133">
        <v>0</v>
      </c>
    </row>
    <row r="64" spans="1:10" ht="15" customHeight="1" x14ac:dyDescent="0.25">
      <c r="A64" s="109">
        <v>7670</v>
      </c>
      <c r="B64" s="12" t="s">
        <v>289</v>
      </c>
      <c r="C64" s="6">
        <v>11688</v>
      </c>
      <c r="D64" s="6">
        <v>13000</v>
      </c>
      <c r="E64" s="7">
        <v>15703</v>
      </c>
      <c r="F64" s="6">
        <v>13000</v>
      </c>
      <c r="G64" s="7">
        <v>12573</v>
      </c>
      <c r="H64" s="7"/>
      <c r="I64" s="18">
        <f t="shared" si="0"/>
        <v>427</v>
      </c>
      <c r="J64" s="99">
        <v>17600</v>
      </c>
    </row>
    <row r="65" spans="1:11" ht="15" customHeight="1" x14ac:dyDescent="0.25">
      <c r="A65" s="109">
        <v>7675</v>
      </c>
      <c r="B65" s="12" t="s">
        <v>211</v>
      </c>
      <c r="C65" s="6"/>
      <c r="D65" s="6"/>
      <c r="E65" s="7"/>
      <c r="F65" s="6"/>
      <c r="G65" s="7"/>
      <c r="H65" s="7"/>
      <c r="I65" s="18"/>
      <c r="J65" s="99"/>
    </row>
    <row r="66" spans="1:11" ht="15" customHeight="1" x14ac:dyDescent="0.25">
      <c r="A66" s="109">
        <v>7676</v>
      </c>
      <c r="B66" s="12" t="s">
        <v>212</v>
      </c>
      <c r="C66" s="6"/>
      <c r="D66" s="6"/>
      <c r="E66" s="7"/>
      <c r="F66" s="6"/>
      <c r="G66" s="7"/>
      <c r="H66" s="7"/>
      <c r="I66" s="18"/>
      <c r="J66" s="99"/>
    </row>
    <row r="67" spans="1:11" ht="15" x14ac:dyDescent="0.25">
      <c r="A67" s="109">
        <v>7680</v>
      </c>
      <c r="B67" s="5" t="s">
        <v>38</v>
      </c>
      <c r="C67" s="6">
        <v>60000</v>
      </c>
      <c r="D67" s="6">
        <v>105000</v>
      </c>
      <c r="E67" s="7">
        <v>140890.34</v>
      </c>
      <c r="F67" s="6">
        <v>105000</v>
      </c>
      <c r="G67" s="7">
        <v>81200</v>
      </c>
      <c r="H67" s="7"/>
      <c r="I67" s="18">
        <f t="shared" si="0"/>
        <v>23800</v>
      </c>
      <c r="J67" s="99">
        <v>105000</v>
      </c>
    </row>
    <row r="68" spans="1:11" ht="15" x14ac:dyDescent="0.25">
      <c r="A68" s="109">
        <v>7681</v>
      </c>
      <c r="B68" s="5" t="s">
        <v>39</v>
      </c>
      <c r="C68" s="5"/>
      <c r="D68" s="6">
        <v>12000</v>
      </c>
      <c r="E68" s="7"/>
      <c r="F68" s="6">
        <v>12000</v>
      </c>
      <c r="G68" s="7">
        <v>6373.03</v>
      </c>
      <c r="H68" s="7"/>
      <c r="I68" s="18">
        <f t="shared" ref="I68:I75" si="6">SUM(F68-G68)</f>
        <v>5626.97</v>
      </c>
      <c r="J68" s="99">
        <v>12000</v>
      </c>
    </row>
    <row r="69" spans="1:11" ht="15" x14ac:dyDescent="0.25">
      <c r="A69" s="109">
        <v>7682</v>
      </c>
      <c r="B69" s="5" t="s">
        <v>40</v>
      </c>
      <c r="C69" s="5"/>
      <c r="D69" s="6">
        <v>2500</v>
      </c>
      <c r="E69" s="7"/>
      <c r="F69" s="6">
        <v>2500</v>
      </c>
      <c r="G69" s="7">
        <v>2680</v>
      </c>
      <c r="H69" s="7"/>
      <c r="I69" s="18">
        <f t="shared" si="6"/>
        <v>-180</v>
      </c>
      <c r="J69" s="99">
        <v>2500</v>
      </c>
    </row>
    <row r="70" spans="1:11" ht="15" x14ac:dyDescent="0.25">
      <c r="A70" s="109">
        <v>7683</v>
      </c>
      <c r="B70" s="5" t="s">
        <v>41</v>
      </c>
      <c r="C70" s="5"/>
      <c r="D70" s="6">
        <v>5000</v>
      </c>
      <c r="E70" s="7"/>
      <c r="F70" s="6">
        <v>5000</v>
      </c>
      <c r="G70" s="7">
        <v>6506.5</v>
      </c>
      <c r="H70" s="7"/>
      <c r="I70" s="18">
        <f t="shared" si="6"/>
        <v>-1506.5</v>
      </c>
      <c r="J70" s="99">
        <v>5000</v>
      </c>
    </row>
    <row r="71" spans="1:11" ht="15" x14ac:dyDescent="0.25">
      <c r="A71" s="109">
        <v>7685</v>
      </c>
      <c r="B71" s="5" t="s">
        <v>42</v>
      </c>
      <c r="C71" s="6">
        <v>50000</v>
      </c>
      <c r="D71" s="6">
        <v>50000</v>
      </c>
      <c r="E71" s="7">
        <v>59065.1</v>
      </c>
      <c r="F71" s="6">
        <v>75000</v>
      </c>
      <c r="G71" s="7">
        <v>37344.949999999997</v>
      </c>
      <c r="H71" s="7"/>
      <c r="I71" s="18">
        <f t="shared" si="6"/>
        <v>37655.050000000003</v>
      </c>
      <c r="J71" s="99">
        <v>75000</v>
      </c>
    </row>
    <row r="72" spans="1:11" ht="15" x14ac:dyDescent="0.25">
      <c r="A72" s="109">
        <v>7690</v>
      </c>
      <c r="B72" s="5" t="s">
        <v>43</v>
      </c>
      <c r="C72" s="6">
        <v>0</v>
      </c>
      <c r="D72" s="6">
        <v>0</v>
      </c>
      <c r="E72" s="7"/>
      <c r="F72" s="6">
        <v>0</v>
      </c>
      <c r="G72" s="7"/>
      <c r="H72" s="7"/>
      <c r="I72" s="18">
        <f t="shared" si="6"/>
        <v>0</v>
      </c>
      <c r="J72" s="99"/>
    </row>
    <row r="73" spans="1:11" s="10" customFormat="1" ht="16.2" thickBot="1" x14ac:dyDescent="0.35">
      <c r="A73" s="121" t="s">
        <v>182</v>
      </c>
      <c r="B73" s="122"/>
      <c r="C73" s="48">
        <f>SUM(C50:C72)</f>
        <v>252419.56</v>
      </c>
      <c r="D73" s="48">
        <f>SUM(D50:D72)</f>
        <v>338231.56</v>
      </c>
      <c r="E73" s="52">
        <f>SUM(E50:E72)</f>
        <v>316832.28999999998</v>
      </c>
      <c r="F73" s="131">
        <v>314000</v>
      </c>
      <c r="G73" s="52">
        <f>SUM(G50:G72)</f>
        <v>207426.76</v>
      </c>
      <c r="H73" s="52"/>
      <c r="I73" s="53">
        <f>SUM(I50:I72)</f>
        <v>103573.24</v>
      </c>
      <c r="J73" s="132">
        <f>SUM(J50:J72)</f>
        <v>298600</v>
      </c>
      <c r="K73" s="130"/>
    </row>
    <row r="74" spans="1:11" ht="16.2" thickTop="1" x14ac:dyDescent="0.3">
      <c r="A74" s="113">
        <v>6551</v>
      </c>
      <c r="B74" s="5" t="s">
        <v>44</v>
      </c>
      <c r="C74" s="49">
        <v>500</v>
      </c>
      <c r="D74" s="49">
        <v>500</v>
      </c>
      <c r="E74" s="50">
        <v>527.5</v>
      </c>
      <c r="F74" s="49">
        <v>500</v>
      </c>
      <c r="G74" s="50">
        <v>31</v>
      </c>
      <c r="H74" s="50"/>
      <c r="I74" s="51">
        <f t="shared" si="6"/>
        <v>469</v>
      </c>
      <c r="J74" s="105">
        <v>0</v>
      </c>
      <c r="K74" s="3" t="s">
        <v>290</v>
      </c>
    </row>
    <row r="75" spans="1:11" ht="15.6" x14ac:dyDescent="0.3">
      <c r="A75" s="113">
        <v>6552</v>
      </c>
      <c r="B75" s="5" t="s">
        <v>45</v>
      </c>
      <c r="C75" s="6">
        <v>10000</v>
      </c>
      <c r="D75" s="6">
        <v>10000</v>
      </c>
      <c r="E75" s="7">
        <v>7279.85</v>
      </c>
      <c r="F75" s="6">
        <v>10000</v>
      </c>
      <c r="G75" s="7">
        <v>10000</v>
      </c>
      <c r="H75" s="7"/>
      <c r="I75" s="18">
        <f t="shared" si="6"/>
        <v>0</v>
      </c>
      <c r="J75" s="99">
        <v>0</v>
      </c>
      <c r="K75" s="3" t="s">
        <v>290</v>
      </c>
    </row>
    <row r="76" spans="1:11" s="10" customFormat="1" ht="16.2" thickBot="1" x14ac:dyDescent="0.35">
      <c r="A76" s="121" t="s">
        <v>183</v>
      </c>
      <c r="B76" s="122"/>
      <c r="C76" s="48">
        <f t="shared" ref="C76:J76" si="7">SUM(C74:C75)</f>
        <v>10500</v>
      </c>
      <c r="D76" s="48">
        <f t="shared" si="7"/>
        <v>10500</v>
      </c>
      <c r="E76" s="52">
        <f t="shared" si="7"/>
        <v>7807.35</v>
      </c>
      <c r="F76" s="48">
        <f t="shared" si="7"/>
        <v>10500</v>
      </c>
      <c r="G76" s="52">
        <f t="shared" si="7"/>
        <v>10031</v>
      </c>
      <c r="H76" s="52"/>
      <c r="I76" s="53">
        <f t="shared" si="7"/>
        <v>469</v>
      </c>
      <c r="J76" s="53">
        <f t="shared" si="7"/>
        <v>0</v>
      </c>
    </row>
    <row r="77" spans="1:11" ht="16.2" thickTop="1" x14ac:dyDescent="0.3">
      <c r="A77" s="117" t="s">
        <v>215</v>
      </c>
      <c r="B77" s="118"/>
      <c r="C77" s="42">
        <f>SUM(C76+C73+C40)</f>
        <v>1101078.56</v>
      </c>
      <c r="D77" s="42">
        <f t="shared" ref="D77:J77" si="8">SUM(D76+D73+D40)</f>
        <v>1287961.56</v>
      </c>
      <c r="E77" s="43">
        <f t="shared" si="8"/>
        <v>1299090.9099999999</v>
      </c>
      <c r="F77" s="42">
        <f t="shared" si="8"/>
        <v>1280434.6308176001</v>
      </c>
      <c r="G77" s="43">
        <f t="shared" si="8"/>
        <v>1127992.04</v>
      </c>
      <c r="H77" s="43"/>
      <c r="I77" s="42">
        <f t="shared" si="8"/>
        <v>349442.59081760002</v>
      </c>
      <c r="J77" s="42">
        <f t="shared" si="8"/>
        <v>1160137</v>
      </c>
    </row>
    <row r="78" spans="1:11" ht="15.6" x14ac:dyDescent="0.3">
      <c r="A78" s="119" t="s">
        <v>47</v>
      </c>
      <c r="B78" s="11" t="s">
        <v>48</v>
      </c>
      <c r="C78" s="6">
        <v>14000</v>
      </c>
      <c r="D78" s="6">
        <v>14000</v>
      </c>
      <c r="E78" s="7">
        <v>14000</v>
      </c>
      <c r="F78" s="6">
        <v>14000</v>
      </c>
      <c r="G78" s="7">
        <v>14000</v>
      </c>
      <c r="H78" s="7"/>
      <c r="I78" s="18"/>
      <c r="J78" s="99">
        <v>14000</v>
      </c>
    </row>
    <row r="79" spans="1:11" ht="15.6" x14ac:dyDescent="0.3">
      <c r="A79" s="120"/>
      <c r="B79" s="11" t="s">
        <v>49</v>
      </c>
      <c r="C79" s="6">
        <v>141000</v>
      </c>
      <c r="D79" s="6">
        <v>145000</v>
      </c>
      <c r="E79" s="7">
        <v>156239.76999999999</v>
      </c>
      <c r="F79" s="6">
        <v>145000</v>
      </c>
      <c r="G79" s="7">
        <v>76028.41</v>
      </c>
      <c r="H79" s="7"/>
      <c r="I79" s="18"/>
      <c r="J79" s="105">
        <v>152000</v>
      </c>
    </row>
    <row r="80" spans="1:11" ht="15.6" x14ac:dyDescent="0.3">
      <c r="A80" s="120"/>
      <c r="B80" s="11" t="s">
        <v>50</v>
      </c>
      <c r="C80" s="6">
        <v>11000</v>
      </c>
      <c r="D80" s="6">
        <v>11000</v>
      </c>
      <c r="E80" s="7">
        <v>33834.57</v>
      </c>
      <c r="F80" s="6">
        <v>11000</v>
      </c>
      <c r="G80" s="7">
        <v>23369.65</v>
      </c>
      <c r="H80" s="7"/>
      <c r="I80" s="18">
        <v>0</v>
      </c>
      <c r="J80" s="99">
        <v>17500</v>
      </c>
      <c r="K80" s="3" t="s">
        <v>302</v>
      </c>
    </row>
    <row r="81" spans="1:11" ht="15.6" x14ac:dyDescent="0.3">
      <c r="A81" s="117" t="s">
        <v>51</v>
      </c>
      <c r="B81" s="118"/>
      <c r="C81" s="8">
        <f>C77-SUM(C78:C80)</f>
        <v>935078.56</v>
      </c>
      <c r="D81" s="8">
        <f>D77-SUM(D78:D80)</f>
        <v>1117961.56</v>
      </c>
      <c r="E81" s="9">
        <f>E77-SUM(E78:E80)</f>
        <v>1095016.5699999998</v>
      </c>
      <c r="F81" s="8">
        <f>F77-SUM(F78:F80)</f>
        <v>1110434.6308176001</v>
      </c>
      <c r="G81" s="9">
        <f>G77-SUM(G78:G80)</f>
        <v>1014593.98</v>
      </c>
      <c r="H81" s="9">
        <f>SUM(H4:H80)</f>
        <v>200000</v>
      </c>
      <c r="I81" s="19">
        <f>SUM(F81-G81+H81)</f>
        <v>295840.65081760008</v>
      </c>
      <c r="J81" s="108">
        <f>J77-SUM(J78:J80)</f>
        <v>976637</v>
      </c>
    </row>
    <row r="83" spans="1:11" ht="15.75" customHeight="1" x14ac:dyDescent="0.25">
      <c r="C83" s="39"/>
      <c r="J83" s="141" t="s">
        <v>316</v>
      </c>
      <c r="K83" s="141"/>
    </row>
  </sheetData>
  <mergeCells count="12">
    <mergeCell ref="J83:K83"/>
    <mergeCell ref="A1:J1"/>
    <mergeCell ref="A81:B81"/>
    <mergeCell ref="A77:B77"/>
    <mergeCell ref="A78:A80"/>
    <mergeCell ref="A8:B8"/>
    <mergeCell ref="A16:B16"/>
    <mergeCell ref="A25:B25"/>
    <mergeCell ref="A39:B39"/>
    <mergeCell ref="A73:B73"/>
    <mergeCell ref="A76:B76"/>
    <mergeCell ref="A50:B50"/>
  </mergeCells>
  <printOptions gridLines="1"/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N118"/>
  <sheetViews>
    <sheetView workbookViewId="0">
      <pane xSplit="1" ySplit="3" topLeftCell="B58" activePane="bottomRight" state="frozen"/>
      <selection pane="topRight" activeCell="B1" sqref="B1"/>
      <selection pane="bottomLeft" activeCell="A4" sqref="A4"/>
      <selection pane="bottomRight" activeCell="E79" sqref="E79"/>
    </sheetView>
  </sheetViews>
  <sheetFormatPr defaultColWidth="14.44140625" defaultRowHeight="15" x14ac:dyDescent="0.25"/>
  <cols>
    <col min="1" max="1" width="14" style="3" customWidth="1"/>
    <col min="2" max="2" width="31.6640625" style="3" customWidth="1"/>
    <col min="3" max="3" width="14.33203125" style="36" customWidth="1"/>
    <col min="4" max="4" width="14.109375" style="3" customWidth="1"/>
    <col min="5" max="5" width="13.77734375" style="15" bestFit="1" customWidth="1"/>
    <col min="6" max="6" width="14.109375" style="3" customWidth="1"/>
    <col min="7" max="7" width="14.6640625" style="15" customWidth="1"/>
    <col min="8" max="8" width="12.77734375" style="63" customWidth="1"/>
    <col min="9" max="9" width="12" style="76" customWidth="1"/>
    <col min="10" max="10" width="67" style="3" customWidth="1"/>
    <col min="11" max="16384" width="14.44140625" style="3"/>
  </cols>
  <sheetData>
    <row r="1" spans="1:11" ht="15.6" x14ac:dyDescent="0.25">
      <c r="A1" s="125" t="s">
        <v>287</v>
      </c>
      <c r="B1" s="125"/>
      <c r="C1" s="125"/>
      <c r="D1" s="125"/>
      <c r="E1" s="125"/>
      <c r="F1" s="125"/>
      <c r="G1" s="2"/>
      <c r="H1" s="59"/>
    </row>
    <row r="2" spans="1:11" x14ac:dyDescent="0.25">
      <c r="A2" s="23"/>
      <c r="B2" s="24"/>
      <c r="C2" s="32"/>
      <c r="D2" s="23"/>
      <c r="E2" s="2"/>
      <c r="F2" s="23"/>
      <c r="G2" s="2"/>
      <c r="H2" s="59"/>
    </row>
    <row r="3" spans="1:11" ht="31.2" x14ac:dyDescent="0.3">
      <c r="A3" s="91" t="s">
        <v>52</v>
      </c>
      <c r="B3" s="91" t="s">
        <v>1</v>
      </c>
      <c r="C3" s="92" t="s">
        <v>2</v>
      </c>
      <c r="D3" s="93" t="s">
        <v>3</v>
      </c>
      <c r="E3" s="94" t="s">
        <v>171</v>
      </c>
      <c r="F3" s="93" t="s">
        <v>174</v>
      </c>
      <c r="G3" s="94" t="s">
        <v>175</v>
      </c>
      <c r="H3" s="95" t="s">
        <v>176</v>
      </c>
      <c r="I3" s="96" t="s">
        <v>189</v>
      </c>
      <c r="J3" s="86" t="s">
        <v>247</v>
      </c>
    </row>
    <row r="4" spans="1:11" x14ac:dyDescent="0.25">
      <c r="A4" s="4">
        <v>6110</v>
      </c>
      <c r="B4" s="23" t="s">
        <v>53</v>
      </c>
      <c r="C4" s="32">
        <v>5400</v>
      </c>
      <c r="D4" s="6">
        <v>5400</v>
      </c>
      <c r="E4" s="7">
        <v>7650</v>
      </c>
      <c r="F4" s="26">
        <v>9000</v>
      </c>
      <c r="G4" s="7">
        <v>615</v>
      </c>
      <c r="H4" s="60">
        <f>SUM(F4-G4)</f>
        <v>8385</v>
      </c>
      <c r="I4" s="77">
        <v>9000</v>
      </c>
    </row>
    <row r="5" spans="1:11" x14ac:dyDescent="0.25">
      <c r="A5" s="71">
        <v>6111</v>
      </c>
      <c r="B5" s="72" t="s">
        <v>248</v>
      </c>
      <c r="C5" s="73">
        <v>0</v>
      </c>
      <c r="D5" s="73"/>
      <c r="E5" s="73"/>
      <c r="F5" s="30"/>
      <c r="G5" s="82"/>
      <c r="H5" s="83">
        <f>SUM(F5-G5)</f>
        <v>0</v>
      </c>
      <c r="I5" s="84"/>
    </row>
    <row r="6" spans="1:11" ht="15.6" x14ac:dyDescent="0.3">
      <c r="A6" s="4">
        <v>6112</v>
      </c>
      <c r="B6" s="27" t="s">
        <v>54</v>
      </c>
      <c r="C6" s="34">
        <v>3000</v>
      </c>
      <c r="D6" s="6">
        <v>3000</v>
      </c>
      <c r="E6" s="7">
        <v>2125</v>
      </c>
      <c r="F6" s="26">
        <v>3000</v>
      </c>
      <c r="G6" s="7">
        <v>1500</v>
      </c>
      <c r="H6" s="60">
        <f t="shared" ref="H6:H64" si="0">SUM(F6-G6)</f>
        <v>1500</v>
      </c>
      <c r="I6" s="77">
        <v>3000</v>
      </c>
    </row>
    <row r="7" spans="1:11" ht="15.6" x14ac:dyDescent="0.3">
      <c r="A7" s="4">
        <v>6113</v>
      </c>
      <c r="B7" s="27" t="s">
        <v>55</v>
      </c>
      <c r="C7" s="34">
        <v>13000</v>
      </c>
      <c r="D7" s="6">
        <v>13000</v>
      </c>
      <c r="E7" s="7">
        <v>9206</v>
      </c>
      <c r="F7" s="26">
        <v>13000</v>
      </c>
      <c r="G7" s="7">
        <v>6498</v>
      </c>
      <c r="H7" s="60">
        <f t="shared" si="0"/>
        <v>6502</v>
      </c>
      <c r="I7" s="77">
        <v>13000</v>
      </c>
    </row>
    <row r="8" spans="1:11" x14ac:dyDescent="0.25">
      <c r="A8" s="4">
        <v>6120</v>
      </c>
      <c r="B8" s="23" t="s">
        <v>56</v>
      </c>
      <c r="C8" s="32">
        <v>25000</v>
      </c>
      <c r="D8" s="6">
        <v>25000</v>
      </c>
      <c r="E8" s="7">
        <v>24996</v>
      </c>
      <c r="F8" s="26">
        <v>25000</v>
      </c>
      <c r="G8" s="7">
        <v>12502</v>
      </c>
      <c r="H8" s="60">
        <f t="shared" si="0"/>
        <v>12498</v>
      </c>
      <c r="I8" s="87">
        <f>SUM(25000*1.05)</f>
        <v>26250</v>
      </c>
    </row>
    <row r="9" spans="1:11" x14ac:dyDescent="0.25">
      <c r="A9" s="4">
        <v>6121</v>
      </c>
      <c r="B9" s="23" t="s">
        <v>57</v>
      </c>
      <c r="C9" s="32">
        <v>2000</v>
      </c>
      <c r="D9" s="6">
        <v>2000</v>
      </c>
      <c r="E9" s="7">
        <v>2715</v>
      </c>
      <c r="F9" s="26">
        <v>3100</v>
      </c>
      <c r="G9" s="7">
        <v>2350</v>
      </c>
      <c r="H9" s="60">
        <f t="shared" si="0"/>
        <v>750</v>
      </c>
      <c r="I9" s="87">
        <v>4600</v>
      </c>
    </row>
    <row r="10" spans="1:11" x14ac:dyDescent="0.25">
      <c r="A10" s="4">
        <v>6130</v>
      </c>
      <c r="B10" s="23" t="s">
        <v>58</v>
      </c>
      <c r="C10" s="32">
        <v>25000</v>
      </c>
      <c r="D10" s="6">
        <v>25000</v>
      </c>
      <c r="E10" s="7">
        <v>15074</v>
      </c>
      <c r="F10" s="26">
        <v>26000</v>
      </c>
      <c r="G10" s="7">
        <v>6030</v>
      </c>
      <c r="H10" s="60">
        <f t="shared" si="0"/>
        <v>19970</v>
      </c>
      <c r="I10" s="77">
        <v>26000</v>
      </c>
    </row>
    <row r="11" spans="1:11" x14ac:dyDescent="0.25">
      <c r="A11" s="4">
        <v>6140</v>
      </c>
      <c r="B11" s="23" t="s">
        <v>59</v>
      </c>
      <c r="C11" s="32">
        <v>1500</v>
      </c>
      <c r="D11" s="6">
        <v>1500</v>
      </c>
      <c r="E11" s="7">
        <v>504</v>
      </c>
      <c r="F11" s="26">
        <v>1500</v>
      </c>
      <c r="G11" s="7">
        <v>168</v>
      </c>
      <c r="H11" s="60">
        <f t="shared" si="0"/>
        <v>1332</v>
      </c>
      <c r="I11" s="77">
        <v>1500</v>
      </c>
    </row>
    <row r="12" spans="1:11" customFormat="1" x14ac:dyDescent="0.25">
      <c r="A12" s="71">
        <v>6150</v>
      </c>
      <c r="B12" s="74" t="s">
        <v>249</v>
      </c>
      <c r="C12" s="73">
        <v>0</v>
      </c>
      <c r="D12" s="73"/>
      <c r="E12" s="73"/>
      <c r="F12" s="30"/>
      <c r="G12" s="82"/>
      <c r="H12" s="83">
        <f>SUM(F12-G12)</f>
        <v>0</v>
      </c>
      <c r="I12" s="84">
        <v>0</v>
      </c>
      <c r="J12" s="85"/>
      <c r="K12" s="3"/>
    </row>
    <row r="13" spans="1:11" customFormat="1" x14ac:dyDescent="0.25">
      <c r="A13" s="71">
        <v>6151</v>
      </c>
      <c r="B13" s="74" t="s">
        <v>250</v>
      </c>
      <c r="C13" s="73">
        <v>0</v>
      </c>
      <c r="D13" s="73"/>
      <c r="E13" s="73"/>
      <c r="F13" s="30"/>
      <c r="G13" s="82"/>
      <c r="H13" s="83">
        <f>SUM(F13-G13)</f>
        <v>0</v>
      </c>
      <c r="I13" s="84">
        <v>0</v>
      </c>
      <c r="J13" s="85"/>
      <c r="K13" s="3"/>
    </row>
    <row r="14" spans="1:11" x14ac:dyDescent="0.25">
      <c r="A14" s="4">
        <v>6152</v>
      </c>
      <c r="B14" s="28" t="s">
        <v>60</v>
      </c>
      <c r="C14" s="32">
        <v>3500</v>
      </c>
      <c r="D14" s="6">
        <v>3500</v>
      </c>
      <c r="E14" s="7">
        <v>2625</v>
      </c>
      <c r="F14" s="26">
        <v>3500</v>
      </c>
      <c r="G14" s="7">
        <v>875</v>
      </c>
      <c r="H14" s="60">
        <f t="shared" si="0"/>
        <v>2625</v>
      </c>
      <c r="I14" s="77">
        <v>3500</v>
      </c>
    </row>
    <row r="15" spans="1:11" customFormat="1" x14ac:dyDescent="0.25">
      <c r="A15" s="71">
        <v>6153</v>
      </c>
      <c r="B15" s="74" t="s">
        <v>251</v>
      </c>
      <c r="C15" s="73">
        <v>0</v>
      </c>
      <c r="D15" s="73"/>
      <c r="E15" s="73"/>
      <c r="F15" s="30"/>
      <c r="G15" s="82"/>
      <c r="H15" s="83">
        <f>SUM(F15-G15)</f>
        <v>0</v>
      </c>
      <c r="I15" s="84">
        <v>0</v>
      </c>
      <c r="J15" s="85"/>
      <c r="K15" s="3"/>
    </row>
    <row r="16" spans="1:11" customFormat="1" x14ac:dyDescent="0.25">
      <c r="A16" s="71">
        <v>6154</v>
      </c>
      <c r="B16" s="74" t="s">
        <v>252</v>
      </c>
      <c r="C16" s="73">
        <v>0</v>
      </c>
      <c r="D16" s="73"/>
      <c r="E16" s="73"/>
      <c r="F16" s="30"/>
      <c r="G16" s="82"/>
      <c r="H16" s="83">
        <f>SUM(F16-G16)</f>
        <v>0</v>
      </c>
      <c r="I16" s="84">
        <v>0</v>
      </c>
      <c r="J16" s="85"/>
      <c r="K16" s="3"/>
    </row>
    <row r="17" spans="1:11" customFormat="1" x14ac:dyDescent="0.25">
      <c r="A17" s="71">
        <v>6155</v>
      </c>
      <c r="B17" s="74" t="s">
        <v>253</v>
      </c>
      <c r="C17" s="73">
        <v>0</v>
      </c>
      <c r="D17" s="73"/>
      <c r="E17" s="73"/>
      <c r="F17" s="30"/>
      <c r="G17" s="82"/>
      <c r="H17" s="83">
        <f>SUM(F17-G17)</f>
        <v>0</v>
      </c>
      <c r="I17" s="84">
        <v>0</v>
      </c>
      <c r="J17" s="85"/>
      <c r="K17" s="3"/>
    </row>
    <row r="18" spans="1:11" x14ac:dyDescent="0.25">
      <c r="A18" s="4">
        <v>6160</v>
      </c>
      <c r="B18" s="23" t="s">
        <v>61</v>
      </c>
      <c r="C18" s="32">
        <v>3500</v>
      </c>
      <c r="D18" s="6">
        <v>3500</v>
      </c>
      <c r="E18" s="7">
        <v>860</v>
      </c>
      <c r="F18" s="26">
        <v>0</v>
      </c>
      <c r="G18" s="2"/>
      <c r="H18" s="60">
        <f t="shared" si="0"/>
        <v>0</v>
      </c>
      <c r="I18" s="77">
        <v>3500</v>
      </c>
      <c r="J18" s="3" t="s">
        <v>254</v>
      </c>
    </row>
    <row r="19" spans="1:11" x14ac:dyDescent="0.25">
      <c r="A19" s="4">
        <v>6165</v>
      </c>
      <c r="B19" s="23" t="s">
        <v>62</v>
      </c>
      <c r="C19" s="32">
        <v>5000</v>
      </c>
      <c r="D19" s="6">
        <v>5000</v>
      </c>
      <c r="E19" s="7">
        <v>4549</v>
      </c>
      <c r="F19" s="26">
        <v>5000</v>
      </c>
      <c r="G19" s="2"/>
      <c r="H19" s="60">
        <f t="shared" si="0"/>
        <v>5000</v>
      </c>
      <c r="I19" s="77">
        <v>5000</v>
      </c>
    </row>
    <row r="20" spans="1:11" customFormat="1" x14ac:dyDescent="0.25">
      <c r="A20" s="71">
        <v>6170</v>
      </c>
      <c r="B20" s="75" t="s">
        <v>255</v>
      </c>
      <c r="C20" s="73">
        <v>0</v>
      </c>
      <c r="D20" s="73"/>
      <c r="E20" s="73"/>
      <c r="F20" s="30"/>
      <c r="G20" s="82"/>
      <c r="H20" s="83">
        <f>SUM(F20-G20)</f>
        <v>0</v>
      </c>
      <c r="I20" s="84">
        <v>0</v>
      </c>
      <c r="J20" s="85"/>
      <c r="K20" s="3"/>
    </row>
    <row r="21" spans="1:11" x14ac:dyDescent="0.25">
      <c r="A21" s="4">
        <v>6180</v>
      </c>
      <c r="B21" s="23" t="s">
        <v>63</v>
      </c>
      <c r="C21" s="32">
        <v>1000</v>
      </c>
      <c r="D21" s="6">
        <v>1000</v>
      </c>
      <c r="E21" s="7">
        <v>1000</v>
      </c>
      <c r="F21" s="26">
        <v>1000</v>
      </c>
      <c r="G21" s="2">
        <v>500</v>
      </c>
      <c r="H21" s="60">
        <f t="shared" si="0"/>
        <v>500</v>
      </c>
      <c r="I21" s="77">
        <v>1000</v>
      </c>
    </row>
    <row r="22" spans="1:11" s="10" customFormat="1" ht="15.6" x14ac:dyDescent="0.3">
      <c r="A22" s="25" t="s">
        <v>64</v>
      </c>
      <c r="B22" s="25" t="s">
        <v>65</v>
      </c>
      <c r="C22" s="33">
        <f>SUM(C4:C21)</f>
        <v>87900</v>
      </c>
      <c r="D22" s="8">
        <f>SUM(D4:D21)</f>
        <v>87900</v>
      </c>
      <c r="E22" s="9">
        <f>SUM(E4:E21)</f>
        <v>71304</v>
      </c>
      <c r="F22" s="29">
        <f>SUM(F4:F21)</f>
        <v>90100</v>
      </c>
      <c r="G22" s="55">
        <f>SUM(G4:G21)</f>
        <v>31038</v>
      </c>
      <c r="H22" s="61">
        <f t="shared" si="0"/>
        <v>59062</v>
      </c>
      <c r="I22" s="78">
        <f>SUM(I4:I21)</f>
        <v>96350</v>
      </c>
    </row>
    <row r="23" spans="1:11" x14ac:dyDescent="0.25">
      <c r="A23" s="4">
        <v>6210</v>
      </c>
      <c r="B23" s="23" t="s">
        <v>66</v>
      </c>
      <c r="C23" s="32">
        <v>750</v>
      </c>
      <c r="D23" s="6">
        <v>750</v>
      </c>
      <c r="E23" s="7">
        <v>152</v>
      </c>
      <c r="F23" s="26">
        <v>750</v>
      </c>
      <c r="G23" s="2">
        <v>76</v>
      </c>
      <c r="H23" s="60">
        <f t="shared" si="0"/>
        <v>674</v>
      </c>
      <c r="I23" s="77">
        <v>750</v>
      </c>
      <c r="J23" s="3" t="s">
        <v>285</v>
      </c>
    </row>
    <row r="24" spans="1:11" x14ac:dyDescent="0.25">
      <c r="A24" s="4">
        <v>6220</v>
      </c>
      <c r="B24" s="23" t="s">
        <v>9</v>
      </c>
      <c r="C24" s="32">
        <v>0</v>
      </c>
      <c r="D24" s="6">
        <v>0</v>
      </c>
      <c r="E24" s="7"/>
      <c r="F24" s="30"/>
      <c r="G24" s="2"/>
      <c r="H24" s="60">
        <f t="shared" si="0"/>
        <v>0</v>
      </c>
      <c r="I24" s="77">
        <v>0</v>
      </c>
    </row>
    <row r="25" spans="1:11" x14ac:dyDescent="0.25">
      <c r="A25" s="4">
        <v>6240</v>
      </c>
      <c r="B25" s="23" t="s">
        <v>11</v>
      </c>
      <c r="C25" s="32">
        <v>1425</v>
      </c>
      <c r="D25" s="6">
        <v>1425</v>
      </c>
      <c r="E25" s="7">
        <v>1562.28</v>
      </c>
      <c r="F25" s="26">
        <v>1450</v>
      </c>
      <c r="G25" s="7">
        <v>812.66</v>
      </c>
      <c r="H25" s="60">
        <f t="shared" si="0"/>
        <v>637.34</v>
      </c>
      <c r="I25" s="87">
        <v>1772</v>
      </c>
      <c r="J25" s="135">
        <v>6.7500000000000004E-2</v>
      </c>
    </row>
    <row r="26" spans="1:11" s="10" customFormat="1" ht="15.6" x14ac:dyDescent="0.3">
      <c r="A26" s="25" t="s">
        <v>67</v>
      </c>
      <c r="B26" s="25" t="s">
        <v>68</v>
      </c>
      <c r="C26" s="33">
        <f>SUM(C23:C25)</f>
        <v>2175</v>
      </c>
      <c r="D26" s="8">
        <f>SUM(D23:D25)</f>
        <v>2175</v>
      </c>
      <c r="E26" s="9">
        <f>SUM(E23:E25)</f>
        <v>1714.28</v>
      </c>
      <c r="F26" s="29">
        <f>SUM(F23:F25)</f>
        <v>2200</v>
      </c>
      <c r="G26" s="55">
        <f>SUM(G23:G25)</f>
        <v>888.66</v>
      </c>
      <c r="H26" s="61">
        <f t="shared" si="0"/>
        <v>1311.3400000000001</v>
      </c>
      <c r="I26" s="78">
        <f>SUM(I23:I25)</f>
        <v>2522</v>
      </c>
      <c r="J26" s="3" t="s">
        <v>192</v>
      </c>
    </row>
    <row r="27" spans="1:11" ht="15.6" x14ac:dyDescent="0.3">
      <c r="A27" s="4">
        <v>9710</v>
      </c>
      <c r="B27" s="23" t="s">
        <v>69</v>
      </c>
      <c r="C27" s="33"/>
      <c r="D27" s="5"/>
      <c r="E27" s="14">
        <v>5642.19</v>
      </c>
      <c r="F27" s="26">
        <v>5591</v>
      </c>
      <c r="G27" s="2">
        <v>2530.6799999999998</v>
      </c>
      <c r="H27" s="60">
        <f t="shared" si="0"/>
        <v>3060.32</v>
      </c>
      <c r="I27" s="87">
        <v>8800</v>
      </c>
      <c r="J27" s="100"/>
    </row>
    <row r="28" spans="1:11" ht="15.6" x14ac:dyDescent="0.3">
      <c r="A28" s="4">
        <v>9720</v>
      </c>
      <c r="B28" s="23" t="s">
        <v>70</v>
      </c>
      <c r="C28" s="33"/>
      <c r="D28" s="5"/>
      <c r="E28" s="14">
        <v>24125.17</v>
      </c>
      <c r="F28" s="26">
        <v>23908</v>
      </c>
      <c r="G28" s="2">
        <v>10820.87</v>
      </c>
      <c r="H28" s="60">
        <f t="shared" si="0"/>
        <v>13087.13</v>
      </c>
      <c r="I28" s="87">
        <v>27200</v>
      </c>
      <c r="J28" s="100"/>
    </row>
    <row r="29" spans="1:11" s="10" customFormat="1" ht="15.6" x14ac:dyDescent="0.3">
      <c r="A29" s="25" t="s">
        <v>71</v>
      </c>
      <c r="B29" s="31" t="s">
        <v>173</v>
      </c>
      <c r="C29" s="35">
        <v>26442</v>
      </c>
      <c r="D29" s="8">
        <v>28963</v>
      </c>
      <c r="E29" s="9">
        <f>SUM(E27:E28)</f>
        <v>29767.359999999997</v>
      </c>
      <c r="F29" s="29">
        <f>SUM(F27:F28)</f>
        <v>29499</v>
      </c>
      <c r="G29" s="55">
        <f>SUM(G27:G28)</f>
        <v>13351.550000000001</v>
      </c>
      <c r="H29" s="61">
        <f t="shared" si="0"/>
        <v>16147.449999999999</v>
      </c>
      <c r="I29" s="78">
        <f>SUM(I27:I28)</f>
        <v>36000</v>
      </c>
    </row>
    <row r="30" spans="1:11" x14ac:dyDescent="0.25">
      <c r="A30" s="4">
        <v>6251</v>
      </c>
      <c r="B30" s="23" t="s">
        <v>38</v>
      </c>
      <c r="C30" s="32">
        <v>1500</v>
      </c>
      <c r="D30" s="6">
        <v>1500</v>
      </c>
      <c r="E30" s="7">
        <v>1627.52</v>
      </c>
      <c r="F30" s="26">
        <v>1500</v>
      </c>
      <c r="G30" s="7">
        <v>613.29999999999995</v>
      </c>
      <c r="H30" s="60">
        <f t="shared" si="0"/>
        <v>886.7</v>
      </c>
      <c r="I30" s="87">
        <v>1500</v>
      </c>
    </row>
    <row r="31" spans="1:11" x14ac:dyDescent="0.25">
      <c r="A31" s="4">
        <v>6252</v>
      </c>
      <c r="B31" s="23" t="s">
        <v>72</v>
      </c>
      <c r="C31" s="32">
        <v>4500</v>
      </c>
      <c r="D31" s="6">
        <v>4500</v>
      </c>
      <c r="E31" s="7">
        <v>3969.77</v>
      </c>
      <c r="F31" s="26">
        <v>4500</v>
      </c>
      <c r="G31" s="7">
        <v>1723.53</v>
      </c>
      <c r="H31" s="60">
        <f t="shared" si="0"/>
        <v>2776.4700000000003</v>
      </c>
      <c r="I31" s="87">
        <v>4500</v>
      </c>
    </row>
    <row r="32" spans="1:11" x14ac:dyDescent="0.25">
      <c r="A32" s="4">
        <v>6253</v>
      </c>
      <c r="B32" s="23" t="s">
        <v>73</v>
      </c>
      <c r="C32" s="32">
        <v>4000</v>
      </c>
      <c r="D32" s="6">
        <v>4000</v>
      </c>
      <c r="E32" s="7">
        <v>4995.7299999999996</v>
      </c>
      <c r="F32" s="26">
        <v>6000</v>
      </c>
      <c r="G32" s="7">
        <v>3176.49</v>
      </c>
      <c r="H32" s="60">
        <f t="shared" si="0"/>
        <v>2823.51</v>
      </c>
      <c r="I32" s="87">
        <v>6000</v>
      </c>
      <c r="J32" s="3" t="s">
        <v>305</v>
      </c>
    </row>
    <row r="33" spans="1:10" x14ac:dyDescent="0.25">
      <c r="A33" s="4">
        <v>6254</v>
      </c>
      <c r="B33" s="23" t="s">
        <v>74</v>
      </c>
      <c r="C33" s="32">
        <v>1000</v>
      </c>
      <c r="D33" s="6">
        <v>1000</v>
      </c>
      <c r="E33" s="7">
        <v>943.8</v>
      </c>
      <c r="F33" s="26">
        <v>1000</v>
      </c>
      <c r="G33" s="7">
        <v>131.94999999999999</v>
      </c>
      <c r="H33" s="60">
        <f t="shared" si="0"/>
        <v>868.05</v>
      </c>
      <c r="I33" s="87">
        <v>1000</v>
      </c>
    </row>
    <row r="34" spans="1:10" x14ac:dyDescent="0.25">
      <c r="A34" s="4">
        <v>6255</v>
      </c>
      <c r="B34" s="23" t="s">
        <v>193</v>
      </c>
      <c r="C34" s="32">
        <v>2000</v>
      </c>
      <c r="D34" s="6">
        <v>2000</v>
      </c>
      <c r="E34" s="7">
        <v>1182.5999999999999</v>
      </c>
      <c r="F34" s="26">
        <v>3800</v>
      </c>
      <c r="G34" s="7">
        <v>375.54</v>
      </c>
      <c r="H34" s="60">
        <f t="shared" si="0"/>
        <v>3424.46</v>
      </c>
      <c r="I34" s="87">
        <v>2000</v>
      </c>
      <c r="J34" s="3" t="s">
        <v>304</v>
      </c>
    </row>
    <row r="35" spans="1:10" x14ac:dyDescent="0.25">
      <c r="A35" s="4">
        <v>6256</v>
      </c>
      <c r="B35" s="23" t="s">
        <v>75</v>
      </c>
      <c r="C35" s="32">
        <v>3000</v>
      </c>
      <c r="D35" s="6">
        <v>1500</v>
      </c>
      <c r="E35" s="7">
        <v>2246.94</v>
      </c>
      <c r="F35" s="26">
        <v>1500</v>
      </c>
      <c r="G35" s="7">
        <v>325.43</v>
      </c>
      <c r="H35" s="60">
        <f t="shared" si="0"/>
        <v>1174.57</v>
      </c>
      <c r="I35" s="77">
        <v>1000</v>
      </c>
      <c r="J35" s="3" t="s">
        <v>256</v>
      </c>
    </row>
    <row r="36" spans="1:10" x14ac:dyDescent="0.25">
      <c r="A36" s="4">
        <v>6257</v>
      </c>
      <c r="B36" s="23" t="s">
        <v>76</v>
      </c>
      <c r="C36" s="32">
        <v>0</v>
      </c>
      <c r="D36" s="6">
        <v>0</v>
      </c>
      <c r="E36" s="7"/>
      <c r="F36" s="30"/>
      <c r="G36" s="2"/>
      <c r="H36" s="60">
        <f t="shared" si="0"/>
        <v>0</v>
      </c>
      <c r="I36" s="77">
        <v>0</v>
      </c>
      <c r="J36" s="3" t="s">
        <v>194</v>
      </c>
    </row>
    <row r="37" spans="1:10" x14ac:dyDescent="0.25">
      <c r="A37" s="4">
        <v>6258</v>
      </c>
      <c r="B37" s="23" t="s">
        <v>77</v>
      </c>
      <c r="C37" s="32">
        <v>0</v>
      </c>
      <c r="D37" s="6">
        <v>0</v>
      </c>
      <c r="E37" s="7"/>
      <c r="F37" s="30"/>
      <c r="G37" s="2"/>
      <c r="H37" s="60">
        <f t="shared" si="0"/>
        <v>0</v>
      </c>
      <c r="I37" s="77">
        <v>0</v>
      </c>
      <c r="J37" s="3" t="s">
        <v>257</v>
      </c>
    </row>
    <row r="38" spans="1:10" x14ac:dyDescent="0.25">
      <c r="A38" s="4">
        <v>6260</v>
      </c>
      <c r="B38" s="23" t="s">
        <v>78</v>
      </c>
      <c r="C38" s="32">
        <v>1500</v>
      </c>
      <c r="D38" s="6">
        <v>1500</v>
      </c>
      <c r="E38" s="7">
        <v>566.65</v>
      </c>
      <c r="F38" s="26">
        <v>3000</v>
      </c>
      <c r="G38" s="2"/>
      <c r="H38" s="60">
        <f t="shared" si="0"/>
        <v>3000</v>
      </c>
      <c r="I38" s="77">
        <v>2500</v>
      </c>
      <c r="J38" s="3" t="s">
        <v>258</v>
      </c>
    </row>
    <row r="39" spans="1:10" x14ac:dyDescent="0.25">
      <c r="A39" s="4">
        <v>6261</v>
      </c>
      <c r="B39" s="23" t="s">
        <v>79</v>
      </c>
      <c r="C39" s="32">
        <v>1000</v>
      </c>
      <c r="D39" s="6">
        <v>750</v>
      </c>
      <c r="E39" s="7">
        <v>7</v>
      </c>
      <c r="F39" s="26">
        <v>750</v>
      </c>
      <c r="G39" s="2"/>
      <c r="H39" s="60">
        <f t="shared" si="0"/>
        <v>750</v>
      </c>
      <c r="I39" s="77">
        <v>750</v>
      </c>
    </row>
    <row r="40" spans="1:10" x14ac:dyDescent="0.25">
      <c r="A40" s="23" t="s">
        <v>80</v>
      </c>
      <c r="B40" s="23" t="s">
        <v>81</v>
      </c>
      <c r="C40" s="32">
        <v>0</v>
      </c>
      <c r="D40" s="6">
        <v>0</v>
      </c>
      <c r="E40" s="7"/>
      <c r="F40" s="30"/>
      <c r="G40" s="2"/>
      <c r="H40" s="60">
        <f t="shared" si="0"/>
        <v>0</v>
      </c>
      <c r="I40" s="77">
        <v>0</v>
      </c>
      <c r="J40" s="3" t="s">
        <v>187</v>
      </c>
    </row>
    <row r="41" spans="1:10" ht="15.6" x14ac:dyDescent="0.3">
      <c r="A41" s="4">
        <v>6262</v>
      </c>
      <c r="B41" s="27" t="s">
        <v>83</v>
      </c>
      <c r="C41" s="34">
        <v>10000</v>
      </c>
      <c r="D41" s="6">
        <v>10000</v>
      </c>
      <c r="E41" s="7">
        <v>4247.8900000000003</v>
      </c>
      <c r="F41" s="26">
        <v>10000</v>
      </c>
      <c r="G41" s="7">
        <v>440.57</v>
      </c>
      <c r="H41" s="60">
        <f t="shared" si="0"/>
        <v>9559.43</v>
      </c>
      <c r="I41" s="87">
        <v>10000</v>
      </c>
      <c r="J41" s="3" t="s">
        <v>306</v>
      </c>
    </row>
    <row r="42" spans="1:10" ht="15.6" x14ac:dyDescent="0.3">
      <c r="A42" s="4">
        <v>6265</v>
      </c>
      <c r="B42" s="27" t="s">
        <v>84</v>
      </c>
      <c r="C42" s="34">
        <v>3000</v>
      </c>
      <c r="D42" s="6">
        <v>3000</v>
      </c>
      <c r="E42" s="7">
        <v>2750</v>
      </c>
      <c r="F42" s="26">
        <v>3000</v>
      </c>
      <c r="G42" s="7">
        <v>1775</v>
      </c>
      <c r="H42" s="60">
        <f t="shared" si="0"/>
        <v>1225</v>
      </c>
      <c r="I42" s="87">
        <v>3000</v>
      </c>
      <c r="J42" s="3" t="s">
        <v>307</v>
      </c>
    </row>
    <row r="43" spans="1:10" ht="15.6" x14ac:dyDescent="0.3">
      <c r="A43" s="4">
        <v>6266</v>
      </c>
      <c r="B43" s="27" t="s">
        <v>85</v>
      </c>
      <c r="C43" s="34"/>
      <c r="D43" s="5"/>
      <c r="E43" s="14"/>
      <c r="F43" s="26">
        <v>500</v>
      </c>
      <c r="G43" s="2"/>
      <c r="H43" s="60">
        <f t="shared" si="0"/>
        <v>500</v>
      </c>
      <c r="I43" s="87">
        <v>500</v>
      </c>
      <c r="J43" s="3" t="s">
        <v>308</v>
      </c>
    </row>
    <row r="44" spans="1:10" ht="15.6" x14ac:dyDescent="0.3">
      <c r="A44" s="4">
        <v>6267</v>
      </c>
      <c r="B44" s="27" t="s">
        <v>86</v>
      </c>
      <c r="C44" s="34">
        <v>500</v>
      </c>
      <c r="D44" s="6">
        <v>500</v>
      </c>
      <c r="E44" s="7"/>
      <c r="F44" s="26">
        <v>500</v>
      </c>
      <c r="G44" s="2"/>
      <c r="H44" s="60">
        <f t="shared" si="0"/>
        <v>500</v>
      </c>
      <c r="I44" s="77">
        <v>0</v>
      </c>
      <c r="J44" s="3" t="s">
        <v>259</v>
      </c>
    </row>
    <row r="45" spans="1:10" x14ac:dyDescent="0.25">
      <c r="A45" s="4">
        <v>6268</v>
      </c>
      <c r="B45" s="23" t="s">
        <v>82</v>
      </c>
      <c r="C45" s="32"/>
      <c r="D45" s="5"/>
      <c r="E45" s="14">
        <v>451</v>
      </c>
      <c r="F45" s="26">
        <v>800</v>
      </c>
      <c r="G45" s="2"/>
      <c r="H45" s="60">
        <f t="shared" si="0"/>
        <v>800</v>
      </c>
      <c r="I45" s="77">
        <v>0</v>
      </c>
      <c r="J45" s="85" t="s">
        <v>260</v>
      </c>
    </row>
    <row r="46" spans="1:10" s="10" customFormat="1" ht="15.6" x14ac:dyDescent="0.3">
      <c r="A46" s="25" t="s">
        <v>87</v>
      </c>
      <c r="B46" s="25" t="s">
        <v>88</v>
      </c>
      <c r="C46" s="37">
        <v>31500</v>
      </c>
      <c r="D46" s="38">
        <v>29750</v>
      </c>
      <c r="E46" s="9">
        <f>SUM(E30:E45)</f>
        <v>22988.9</v>
      </c>
      <c r="F46" s="29">
        <f>SUM(F30:F45)</f>
        <v>36850</v>
      </c>
      <c r="G46" s="55">
        <f>SUM(G30:G45)</f>
        <v>8561.81</v>
      </c>
      <c r="H46" s="61">
        <f t="shared" si="0"/>
        <v>28288.190000000002</v>
      </c>
      <c r="I46" s="78">
        <f>SUM(I30:I45)</f>
        <v>32750</v>
      </c>
    </row>
    <row r="47" spans="1:10" x14ac:dyDescent="0.25">
      <c r="A47" s="4">
        <v>6271</v>
      </c>
      <c r="B47" s="23" t="s">
        <v>89</v>
      </c>
      <c r="C47" s="32">
        <v>2000</v>
      </c>
      <c r="D47" s="6">
        <v>2000</v>
      </c>
      <c r="E47" s="7">
        <v>1329.18</v>
      </c>
      <c r="F47" s="26">
        <v>2000</v>
      </c>
      <c r="G47" s="7">
        <v>512.36</v>
      </c>
      <c r="H47" s="60">
        <f t="shared" si="0"/>
        <v>1487.6399999999999</v>
      </c>
      <c r="I47" s="77">
        <v>1200</v>
      </c>
      <c r="J47" s="3" t="s">
        <v>261</v>
      </c>
    </row>
    <row r="48" spans="1:10" x14ac:dyDescent="0.25">
      <c r="A48" s="4">
        <v>6272</v>
      </c>
      <c r="B48" s="23" t="s">
        <v>90</v>
      </c>
      <c r="C48" s="32">
        <v>0</v>
      </c>
      <c r="D48" s="6">
        <v>0</v>
      </c>
      <c r="E48" s="7"/>
      <c r="F48" s="30"/>
      <c r="G48" s="2"/>
      <c r="H48" s="60">
        <f t="shared" si="0"/>
        <v>0</v>
      </c>
      <c r="I48" s="77">
        <v>0</v>
      </c>
      <c r="J48" s="85" t="s">
        <v>310</v>
      </c>
    </row>
    <row r="49" spans="1:10" x14ac:dyDescent="0.25">
      <c r="A49" s="4">
        <v>6274</v>
      </c>
      <c r="B49" s="23" t="s">
        <v>91</v>
      </c>
      <c r="C49" s="32">
        <v>300</v>
      </c>
      <c r="D49" s="6">
        <v>350</v>
      </c>
      <c r="E49" s="7">
        <v>350</v>
      </c>
      <c r="F49" s="26">
        <v>350</v>
      </c>
      <c r="G49" s="7">
        <v>385</v>
      </c>
      <c r="H49" s="60">
        <f t="shared" si="0"/>
        <v>-35</v>
      </c>
      <c r="I49" s="77">
        <v>385</v>
      </c>
      <c r="J49" s="3" t="s">
        <v>309</v>
      </c>
    </row>
    <row r="50" spans="1:10" x14ac:dyDescent="0.25">
      <c r="A50" s="4">
        <v>6276</v>
      </c>
      <c r="B50" s="23" t="s">
        <v>92</v>
      </c>
      <c r="C50" s="32">
        <v>0</v>
      </c>
      <c r="D50" s="6">
        <v>0</v>
      </c>
      <c r="E50" s="7"/>
      <c r="F50" s="30"/>
      <c r="G50" s="2"/>
      <c r="H50" s="60">
        <f t="shared" si="0"/>
        <v>0</v>
      </c>
      <c r="I50" s="77">
        <v>0</v>
      </c>
    </row>
    <row r="51" spans="1:10" s="10" customFormat="1" ht="15.6" x14ac:dyDescent="0.3">
      <c r="A51" s="25" t="s">
        <v>93</v>
      </c>
      <c r="B51" s="25" t="s">
        <v>94</v>
      </c>
      <c r="C51" s="33">
        <f>SUM(C47:C50)</f>
        <v>2300</v>
      </c>
      <c r="D51" s="8">
        <v>2350</v>
      </c>
      <c r="E51" s="9">
        <f>SUM(E47:E50)</f>
        <v>1679.18</v>
      </c>
      <c r="F51" s="54">
        <f>SUM(F47:F50)</f>
        <v>2350</v>
      </c>
      <c r="G51" s="17">
        <f>SUM(G47:G50)</f>
        <v>897.36</v>
      </c>
      <c r="H51" s="61">
        <f t="shared" si="0"/>
        <v>1452.6399999999999</v>
      </c>
      <c r="I51" s="54">
        <f>SUM(I47:I50)</f>
        <v>1585</v>
      </c>
    </row>
    <row r="52" spans="1:10" x14ac:dyDescent="0.25">
      <c r="A52" s="4">
        <v>6310</v>
      </c>
      <c r="B52" s="23" t="s">
        <v>95</v>
      </c>
      <c r="C52" s="32">
        <v>0</v>
      </c>
      <c r="D52" s="6">
        <v>0</v>
      </c>
      <c r="E52" s="7">
        <v>28000</v>
      </c>
      <c r="F52" s="26">
        <v>13600</v>
      </c>
      <c r="G52" s="2"/>
      <c r="H52" s="60">
        <f t="shared" si="0"/>
        <v>13600</v>
      </c>
      <c r="I52" s="77">
        <v>0</v>
      </c>
      <c r="J52" s="85" t="s">
        <v>311</v>
      </c>
    </row>
    <row r="53" spans="1:10" x14ac:dyDescent="0.25">
      <c r="A53" s="4">
        <v>6320</v>
      </c>
      <c r="B53" s="23" t="s">
        <v>96</v>
      </c>
      <c r="C53" s="32">
        <v>5000</v>
      </c>
      <c r="D53" s="6">
        <v>5000</v>
      </c>
      <c r="E53" s="7">
        <v>12544.85</v>
      </c>
      <c r="F53" s="26">
        <v>5000</v>
      </c>
      <c r="G53" s="2"/>
      <c r="H53" s="60">
        <f t="shared" si="0"/>
        <v>5000</v>
      </c>
      <c r="I53" s="77">
        <v>5000</v>
      </c>
      <c r="J53" s="85" t="s">
        <v>262</v>
      </c>
    </row>
    <row r="54" spans="1:10" x14ac:dyDescent="0.25">
      <c r="A54" s="4">
        <v>6330</v>
      </c>
      <c r="B54" s="23" t="s">
        <v>97</v>
      </c>
      <c r="C54" s="32">
        <v>1750</v>
      </c>
      <c r="D54" s="6">
        <v>3500</v>
      </c>
      <c r="E54" s="7">
        <v>6758.79</v>
      </c>
      <c r="F54" s="26">
        <v>3500</v>
      </c>
      <c r="G54" s="7">
        <v>778.99</v>
      </c>
      <c r="H54" s="60">
        <f t="shared" si="0"/>
        <v>2721.01</v>
      </c>
      <c r="I54" s="77">
        <v>7000</v>
      </c>
      <c r="J54" s="85" t="s">
        <v>263</v>
      </c>
    </row>
    <row r="55" spans="1:10" x14ac:dyDescent="0.25">
      <c r="A55" s="4">
        <v>6340</v>
      </c>
      <c r="B55" s="23" t="s">
        <v>98</v>
      </c>
      <c r="C55" s="32">
        <v>6000</v>
      </c>
      <c r="D55" s="6">
        <v>6000</v>
      </c>
      <c r="E55" s="7">
        <v>6000</v>
      </c>
      <c r="F55" s="26">
        <v>10000</v>
      </c>
      <c r="G55" s="7">
        <v>5833.31</v>
      </c>
      <c r="H55" s="60">
        <f t="shared" si="0"/>
        <v>4166.6899999999996</v>
      </c>
      <c r="I55" s="77">
        <v>10000</v>
      </c>
      <c r="J55" s="85" t="s">
        <v>264</v>
      </c>
    </row>
    <row r="56" spans="1:10" s="10" customFormat="1" ht="15.6" x14ac:dyDescent="0.3">
      <c r="A56" s="25" t="s">
        <v>99</v>
      </c>
      <c r="B56" s="25" t="s">
        <v>100</v>
      </c>
      <c r="C56" s="33">
        <f>SUM(C52:C55)</f>
        <v>12750</v>
      </c>
      <c r="D56" s="8">
        <f>SUM(D52:D55)</f>
        <v>14500</v>
      </c>
      <c r="E56" s="9">
        <f>SUM(E52:E55)</f>
        <v>53303.64</v>
      </c>
      <c r="F56" s="29">
        <f>SUM(F52:F55)</f>
        <v>32100</v>
      </c>
      <c r="G56" s="55">
        <f>SUM(G52:G55)</f>
        <v>6612.3</v>
      </c>
      <c r="H56" s="61">
        <f t="shared" si="0"/>
        <v>25487.7</v>
      </c>
      <c r="I56" s="78">
        <f>SUM(I52:I55)</f>
        <v>22000</v>
      </c>
    </row>
    <row r="57" spans="1:10" x14ac:dyDescent="0.25">
      <c r="A57" s="4">
        <v>6410</v>
      </c>
      <c r="B57" s="23" t="s">
        <v>101</v>
      </c>
      <c r="C57" s="32">
        <v>300</v>
      </c>
      <c r="D57" s="6">
        <v>500</v>
      </c>
      <c r="E57" s="7"/>
      <c r="F57" s="26">
        <v>500</v>
      </c>
      <c r="G57" s="2"/>
      <c r="H57" s="60">
        <f t="shared" si="0"/>
        <v>500</v>
      </c>
      <c r="I57" s="77">
        <v>500</v>
      </c>
      <c r="J57" s="85" t="s">
        <v>265</v>
      </c>
    </row>
    <row r="58" spans="1:10" x14ac:dyDescent="0.25">
      <c r="A58" s="4">
        <v>6420</v>
      </c>
      <c r="B58" s="23" t="s">
        <v>102</v>
      </c>
      <c r="C58" s="32">
        <v>1500</v>
      </c>
      <c r="D58" s="6">
        <v>750</v>
      </c>
      <c r="E58" s="7">
        <v>540</v>
      </c>
      <c r="F58" s="26">
        <v>1700</v>
      </c>
      <c r="G58" s="7">
        <v>1035</v>
      </c>
      <c r="H58" s="60">
        <f t="shared" si="0"/>
        <v>665</v>
      </c>
      <c r="I58" s="77">
        <v>600</v>
      </c>
      <c r="J58" s="85" t="s">
        <v>266</v>
      </c>
    </row>
    <row r="59" spans="1:10" ht="15.6" x14ac:dyDescent="0.3">
      <c r="A59" s="68">
        <v>6425</v>
      </c>
      <c r="B59" s="69" t="s">
        <v>103</v>
      </c>
      <c r="C59" s="32">
        <v>250</v>
      </c>
      <c r="D59" s="6">
        <v>250</v>
      </c>
      <c r="E59" s="7">
        <v>1167.71</v>
      </c>
      <c r="F59" s="26">
        <v>500</v>
      </c>
      <c r="G59" s="2"/>
      <c r="H59" s="60">
        <f t="shared" si="0"/>
        <v>500</v>
      </c>
      <c r="I59" s="77">
        <v>2650</v>
      </c>
      <c r="J59" s="3" t="s">
        <v>267</v>
      </c>
    </row>
    <row r="60" spans="1:10" ht="15.6" x14ac:dyDescent="0.3">
      <c r="A60" s="68">
        <v>6430</v>
      </c>
      <c r="B60" s="69" t="s">
        <v>104</v>
      </c>
      <c r="C60" s="32">
        <v>1000</v>
      </c>
      <c r="D60" s="6">
        <v>1000</v>
      </c>
      <c r="E60" s="7">
        <v>219.02</v>
      </c>
      <c r="F60" s="26">
        <v>1000</v>
      </c>
      <c r="G60" s="2"/>
      <c r="H60" s="60">
        <f t="shared" si="0"/>
        <v>1000</v>
      </c>
      <c r="I60" s="77">
        <v>0</v>
      </c>
      <c r="J60" s="3" t="s">
        <v>268</v>
      </c>
    </row>
    <row r="61" spans="1:10" ht="15.6" x14ac:dyDescent="0.3">
      <c r="A61" s="68">
        <v>6431</v>
      </c>
      <c r="B61" s="69" t="s">
        <v>105</v>
      </c>
      <c r="C61" s="32">
        <v>0</v>
      </c>
      <c r="D61" s="5">
        <v>0</v>
      </c>
      <c r="E61" s="14"/>
      <c r="F61" s="26">
        <v>800</v>
      </c>
      <c r="G61" s="2"/>
      <c r="H61" s="60">
        <f t="shared" si="0"/>
        <v>800</v>
      </c>
      <c r="I61" s="77">
        <v>0</v>
      </c>
      <c r="J61" s="3" t="s">
        <v>268</v>
      </c>
    </row>
    <row r="62" spans="1:10" ht="15.6" x14ac:dyDescent="0.3">
      <c r="A62" s="68">
        <v>6435</v>
      </c>
      <c r="B62" s="69" t="s">
        <v>106</v>
      </c>
      <c r="C62" s="32">
        <v>200</v>
      </c>
      <c r="D62" s="6">
        <v>200</v>
      </c>
      <c r="E62" s="7"/>
      <c r="F62" s="26">
        <v>200</v>
      </c>
      <c r="G62" s="2"/>
      <c r="H62" s="60">
        <f t="shared" si="0"/>
        <v>200</v>
      </c>
      <c r="I62" s="77">
        <v>0</v>
      </c>
      <c r="J62" s="3" t="s">
        <v>268</v>
      </c>
    </row>
    <row r="63" spans="1:10" x14ac:dyDescent="0.25">
      <c r="A63" s="4">
        <v>6440</v>
      </c>
      <c r="B63" s="23" t="s">
        <v>107</v>
      </c>
      <c r="C63" s="32">
        <v>0</v>
      </c>
      <c r="D63" s="6">
        <v>0</v>
      </c>
      <c r="E63" s="7">
        <v>900</v>
      </c>
      <c r="F63" s="30"/>
      <c r="G63" s="2"/>
      <c r="H63" s="60">
        <f t="shared" si="0"/>
        <v>0</v>
      </c>
      <c r="I63" s="77">
        <v>900</v>
      </c>
      <c r="J63" s="85" t="s">
        <v>269</v>
      </c>
    </row>
    <row r="64" spans="1:10" s="10" customFormat="1" ht="15.6" x14ac:dyDescent="0.3">
      <c r="A64" s="25" t="s">
        <v>108</v>
      </c>
      <c r="B64" s="25" t="s">
        <v>109</v>
      </c>
      <c r="C64" s="33">
        <f>SUM(C57:C63)</f>
        <v>3250</v>
      </c>
      <c r="D64" s="8">
        <f>SUM(D57:D63)</f>
        <v>2700</v>
      </c>
      <c r="E64" s="9">
        <f>SUM(E57:E63)</f>
        <v>2826.73</v>
      </c>
      <c r="F64" s="29">
        <f>SUM(F57:F63)</f>
        <v>4700</v>
      </c>
      <c r="G64" s="55">
        <f>SUM(G57:G63)</f>
        <v>1035</v>
      </c>
      <c r="H64" s="61">
        <f t="shared" si="0"/>
        <v>3665</v>
      </c>
      <c r="I64" s="78">
        <f>SUM(I57:I63)</f>
        <v>4650</v>
      </c>
    </row>
    <row r="65" spans="1:14" x14ac:dyDescent="0.25">
      <c r="A65" s="4">
        <v>6450</v>
      </c>
      <c r="B65" s="23" t="s">
        <v>110</v>
      </c>
      <c r="C65" s="32">
        <v>0</v>
      </c>
      <c r="D65" s="6">
        <v>0</v>
      </c>
      <c r="E65" s="7"/>
      <c r="F65" s="30"/>
      <c r="G65" s="2"/>
      <c r="H65" s="60">
        <f t="shared" ref="H65:H110" si="1">SUM(F65-G65)</f>
        <v>0</v>
      </c>
      <c r="I65" s="77">
        <v>0</v>
      </c>
      <c r="J65" s="85" t="s">
        <v>270</v>
      </c>
    </row>
    <row r="66" spans="1:14" x14ac:dyDescent="0.25">
      <c r="A66" s="4">
        <v>6452</v>
      </c>
      <c r="B66" s="23" t="s">
        <v>218</v>
      </c>
      <c r="C66" s="32">
        <v>50000</v>
      </c>
      <c r="D66" s="6">
        <v>50000</v>
      </c>
      <c r="E66" s="7">
        <f>SUM(11500+38500)</f>
        <v>50000</v>
      </c>
      <c r="F66" s="26">
        <v>30000</v>
      </c>
      <c r="G66" s="2"/>
      <c r="H66" s="60">
        <f t="shared" si="1"/>
        <v>30000</v>
      </c>
      <c r="I66" s="137">
        <v>0</v>
      </c>
      <c r="J66" s="138" t="s">
        <v>314</v>
      </c>
      <c r="N66" s="39"/>
    </row>
    <row r="67" spans="1:14" x14ac:dyDescent="0.25">
      <c r="A67" s="4">
        <v>6453</v>
      </c>
      <c r="B67" s="23" t="s">
        <v>219</v>
      </c>
      <c r="C67" s="32">
        <v>10000</v>
      </c>
      <c r="D67" s="6">
        <v>10000</v>
      </c>
      <c r="E67" s="7">
        <f>SUM(8741.52+1258)</f>
        <v>9999.52</v>
      </c>
      <c r="F67" s="26">
        <v>10000</v>
      </c>
      <c r="G67" s="2"/>
      <c r="H67" s="60">
        <f t="shared" si="1"/>
        <v>10000</v>
      </c>
      <c r="I67" s="137">
        <v>0</v>
      </c>
      <c r="J67" s="139" t="s">
        <v>312</v>
      </c>
      <c r="N67" s="39"/>
    </row>
    <row r="68" spans="1:14" ht="15.6" x14ac:dyDescent="0.3">
      <c r="A68" s="4">
        <v>6454</v>
      </c>
      <c r="B68" s="27" t="s">
        <v>111</v>
      </c>
      <c r="C68" s="34">
        <v>0</v>
      </c>
      <c r="D68" s="6">
        <v>0</v>
      </c>
      <c r="E68" s="7"/>
      <c r="F68" s="30"/>
      <c r="G68" s="2"/>
      <c r="H68" s="60">
        <f t="shared" si="1"/>
        <v>0</v>
      </c>
      <c r="I68" s="77">
        <v>0</v>
      </c>
    </row>
    <row r="69" spans="1:14" s="10" customFormat="1" ht="15.6" x14ac:dyDescent="0.3">
      <c r="A69" s="25" t="s">
        <v>112</v>
      </c>
      <c r="B69" s="25" t="s">
        <v>113</v>
      </c>
      <c r="C69" s="33">
        <f>SUM(C65:C68)</f>
        <v>60000</v>
      </c>
      <c r="D69" s="8">
        <f>SUM(D65:D68)</f>
        <v>60000</v>
      </c>
      <c r="E69" s="9">
        <f>SUM(E65:E68)</f>
        <v>59999.520000000004</v>
      </c>
      <c r="F69" s="29">
        <f>SUM(F65:F68)</f>
        <v>40000</v>
      </c>
      <c r="G69" s="55">
        <f>SUM(G65:G68)</f>
        <v>0</v>
      </c>
      <c r="H69" s="61">
        <f t="shared" si="1"/>
        <v>40000</v>
      </c>
      <c r="I69" s="78">
        <f>SUM(I65:I68)</f>
        <v>0</v>
      </c>
      <c r="L69" s="66"/>
    </row>
    <row r="70" spans="1:14" x14ac:dyDescent="0.25">
      <c r="A70" s="4">
        <v>6281</v>
      </c>
      <c r="B70" s="23" t="s">
        <v>191</v>
      </c>
      <c r="C70" s="32">
        <v>5000</v>
      </c>
      <c r="D70" s="6">
        <v>5000</v>
      </c>
      <c r="E70" s="7">
        <v>5000</v>
      </c>
      <c r="F70" s="30">
        <v>5000</v>
      </c>
      <c r="G70" s="2">
        <v>5000</v>
      </c>
      <c r="H70" s="60">
        <v>5000</v>
      </c>
      <c r="I70" s="77"/>
      <c r="J70" s="3" t="s">
        <v>313</v>
      </c>
    </row>
    <row r="71" spans="1:14" s="10" customFormat="1" ht="15.6" x14ac:dyDescent="0.3">
      <c r="A71" s="25" t="s">
        <v>190</v>
      </c>
      <c r="B71" s="25" t="s">
        <v>114</v>
      </c>
      <c r="C71" s="33">
        <f>SUM(C70)</f>
        <v>5000</v>
      </c>
      <c r="D71" s="33">
        <f t="shared" ref="D71:I71" si="2">SUM(D70)</f>
        <v>5000</v>
      </c>
      <c r="E71" s="33">
        <f t="shared" si="2"/>
        <v>5000</v>
      </c>
      <c r="F71" s="33">
        <f t="shared" si="2"/>
        <v>5000</v>
      </c>
      <c r="G71" s="56">
        <f t="shared" si="2"/>
        <v>5000</v>
      </c>
      <c r="H71" s="62">
        <f t="shared" si="2"/>
        <v>5000</v>
      </c>
      <c r="I71" s="80">
        <f t="shared" si="2"/>
        <v>0</v>
      </c>
      <c r="J71" s="3" t="s">
        <v>271</v>
      </c>
    </row>
    <row r="72" spans="1:14" x14ac:dyDescent="0.25">
      <c r="A72" s="4">
        <v>6610</v>
      </c>
      <c r="B72" s="23" t="s">
        <v>115</v>
      </c>
      <c r="C72" s="32">
        <v>14509</v>
      </c>
      <c r="D72" s="6">
        <v>15234</v>
      </c>
      <c r="E72" s="7">
        <v>15234</v>
      </c>
      <c r="F72" s="26">
        <v>16000</v>
      </c>
      <c r="G72" s="7">
        <v>15615</v>
      </c>
      <c r="H72" s="60">
        <f t="shared" si="1"/>
        <v>385</v>
      </c>
      <c r="I72" s="77">
        <v>16000</v>
      </c>
      <c r="J72" s="85" t="s">
        <v>272</v>
      </c>
    </row>
    <row r="73" spans="1:14" x14ac:dyDescent="0.25">
      <c r="A73" s="4">
        <v>6620</v>
      </c>
      <c r="B73" s="23" t="s">
        <v>116</v>
      </c>
      <c r="C73" s="32">
        <v>1000</v>
      </c>
      <c r="D73" s="6">
        <v>500</v>
      </c>
      <c r="E73" s="7">
        <v>1165.8</v>
      </c>
      <c r="F73" s="26">
        <v>500</v>
      </c>
      <c r="G73" s="2"/>
      <c r="H73" s="60">
        <f t="shared" si="1"/>
        <v>500</v>
      </c>
      <c r="I73" s="77">
        <v>500</v>
      </c>
      <c r="J73" s="85" t="s">
        <v>273</v>
      </c>
    </row>
    <row r="74" spans="1:14" x14ac:dyDescent="0.25">
      <c r="A74" s="4">
        <v>6630</v>
      </c>
      <c r="B74" s="23" t="s">
        <v>117</v>
      </c>
      <c r="C74" s="32">
        <v>1000</v>
      </c>
      <c r="D74" s="6">
        <v>1000</v>
      </c>
      <c r="E74" s="7">
        <v>950</v>
      </c>
      <c r="F74" s="26">
        <v>1000</v>
      </c>
      <c r="G74" s="2"/>
      <c r="H74" s="60">
        <f t="shared" si="1"/>
        <v>1000</v>
      </c>
      <c r="I74" s="77">
        <v>1000</v>
      </c>
      <c r="J74" s="85" t="s">
        <v>274</v>
      </c>
    </row>
    <row r="75" spans="1:14" x14ac:dyDescent="0.25">
      <c r="A75" s="4">
        <v>6640</v>
      </c>
      <c r="B75" s="23" t="s">
        <v>118</v>
      </c>
      <c r="C75" s="32">
        <v>6000</v>
      </c>
      <c r="D75" s="6">
        <v>6000</v>
      </c>
      <c r="E75" s="7">
        <v>6000</v>
      </c>
      <c r="F75" s="26">
        <v>6000</v>
      </c>
      <c r="G75" s="7">
        <v>6000</v>
      </c>
      <c r="H75" s="60">
        <f t="shared" si="1"/>
        <v>0</v>
      </c>
      <c r="I75" s="77">
        <v>6000</v>
      </c>
      <c r="J75" s="3" t="s">
        <v>275</v>
      </c>
    </row>
    <row r="76" spans="1:14" x14ac:dyDescent="0.25">
      <c r="A76" s="4">
        <v>6650</v>
      </c>
      <c r="B76" s="23" t="s">
        <v>119</v>
      </c>
      <c r="C76" s="32">
        <v>16000</v>
      </c>
      <c r="D76" s="6">
        <v>16500</v>
      </c>
      <c r="E76" s="7">
        <v>16103.98</v>
      </c>
      <c r="F76" s="26">
        <v>16500</v>
      </c>
      <c r="G76" s="7">
        <v>8052</v>
      </c>
      <c r="H76" s="60">
        <f t="shared" si="1"/>
        <v>8448</v>
      </c>
      <c r="I76" s="77">
        <v>16500</v>
      </c>
      <c r="J76" s="85" t="s">
        <v>276</v>
      </c>
    </row>
    <row r="77" spans="1:14" s="10" customFormat="1" ht="15.6" x14ac:dyDescent="0.3">
      <c r="A77" s="31" t="s">
        <v>120</v>
      </c>
      <c r="B77" s="25" t="s">
        <v>121</v>
      </c>
      <c r="C77" s="33">
        <f>SUM(C72:C76)</f>
        <v>38509</v>
      </c>
      <c r="D77" s="8">
        <f>SUM(D72:D76)</f>
        <v>39234</v>
      </c>
      <c r="E77" s="9">
        <f>SUM(E72:E76)</f>
        <v>39453.78</v>
      </c>
      <c r="F77" s="29">
        <f>SUM(F72:F76)</f>
        <v>40000</v>
      </c>
      <c r="G77" s="55">
        <f>SUM(G72:G76)</f>
        <v>29667</v>
      </c>
      <c r="H77" s="61">
        <f t="shared" si="1"/>
        <v>10333</v>
      </c>
      <c r="I77" s="29">
        <f>SUM(I72:I76)</f>
        <v>40000</v>
      </c>
    </row>
    <row r="78" spans="1:14" x14ac:dyDescent="0.25">
      <c r="A78" s="4">
        <v>6710</v>
      </c>
      <c r="B78" s="23" t="s">
        <v>122</v>
      </c>
      <c r="C78" s="32">
        <v>4800</v>
      </c>
      <c r="D78" s="6">
        <v>4800</v>
      </c>
      <c r="E78" s="7">
        <v>4790.84</v>
      </c>
      <c r="F78" s="26">
        <v>4850</v>
      </c>
      <c r="G78" s="7">
        <v>2418.38</v>
      </c>
      <c r="H78" s="60">
        <f t="shared" si="1"/>
        <v>2431.62</v>
      </c>
      <c r="I78" s="77">
        <v>5319</v>
      </c>
    </row>
    <row r="79" spans="1:14" x14ac:dyDescent="0.25">
      <c r="A79" s="4">
        <v>6715</v>
      </c>
      <c r="B79" s="23" t="s">
        <v>123</v>
      </c>
      <c r="C79" s="32">
        <v>12000</v>
      </c>
      <c r="D79" s="6">
        <v>20000</v>
      </c>
      <c r="E79" s="7">
        <v>18281.099999999999</v>
      </c>
      <c r="F79" s="26">
        <v>20000</v>
      </c>
      <c r="G79" s="7">
        <v>10024.41</v>
      </c>
      <c r="H79" s="60">
        <f t="shared" si="1"/>
        <v>9975.59</v>
      </c>
      <c r="I79" s="77">
        <v>20000</v>
      </c>
    </row>
    <row r="80" spans="1:14" x14ac:dyDescent="0.25">
      <c r="A80" s="4">
        <v>6720</v>
      </c>
      <c r="B80" s="23" t="s">
        <v>124</v>
      </c>
      <c r="C80" s="32">
        <v>8000</v>
      </c>
      <c r="D80" s="6">
        <v>5000</v>
      </c>
      <c r="E80" s="7">
        <v>5510.31</v>
      </c>
      <c r="F80" s="26">
        <v>5000</v>
      </c>
      <c r="G80" s="7">
        <v>6686.3</v>
      </c>
      <c r="H80" s="60">
        <f t="shared" si="1"/>
        <v>-1686.3000000000002</v>
      </c>
      <c r="I80" s="77">
        <v>6000</v>
      </c>
      <c r="J80" s="134" t="s">
        <v>315</v>
      </c>
    </row>
    <row r="81" spans="1:10" x14ac:dyDescent="0.25">
      <c r="A81" s="4">
        <v>6730</v>
      </c>
      <c r="B81" s="23" t="s">
        <v>125</v>
      </c>
      <c r="C81" s="32">
        <v>0</v>
      </c>
      <c r="D81" s="6">
        <v>0</v>
      </c>
      <c r="E81" s="7"/>
      <c r="F81" s="30"/>
      <c r="G81" s="7">
        <v>850</v>
      </c>
      <c r="H81" s="60">
        <f t="shared" si="1"/>
        <v>-850</v>
      </c>
      <c r="I81" s="81">
        <v>0</v>
      </c>
      <c r="J81" s="85" t="s">
        <v>277</v>
      </c>
    </row>
    <row r="82" spans="1:10" s="10" customFormat="1" ht="15.6" x14ac:dyDescent="0.3">
      <c r="A82" s="25" t="s">
        <v>126</v>
      </c>
      <c r="B82" s="25" t="s">
        <v>127</v>
      </c>
      <c r="C82" s="33">
        <f>SUM(C78:C81)</f>
        <v>24800</v>
      </c>
      <c r="D82" s="8">
        <f>SUM(D78:D81)</f>
        <v>29800</v>
      </c>
      <c r="E82" s="9">
        <f>SUM(E78:E81)</f>
        <v>28582.25</v>
      </c>
      <c r="F82" s="29">
        <f>SUM(F78:F81)</f>
        <v>29850</v>
      </c>
      <c r="G82" s="55">
        <f>SUM(G78:G81)</f>
        <v>19979.09</v>
      </c>
      <c r="H82" s="61">
        <f t="shared" si="1"/>
        <v>9870.91</v>
      </c>
      <c r="I82" s="29">
        <f>SUM(I78:I81)</f>
        <v>31319</v>
      </c>
    </row>
    <row r="83" spans="1:10" x14ac:dyDescent="0.25">
      <c r="A83" s="4">
        <v>6751</v>
      </c>
      <c r="B83" s="23" t="s">
        <v>128</v>
      </c>
      <c r="C83" s="32">
        <v>8700</v>
      </c>
      <c r="D83" s="6">
        <v>10000</v>
      </c>
      <c r="E83" s="7">
        <v>10478</v>
      </c>
      <c r="F83" s="26">
        <v>11000</v>
      </c>
      <c r="G83" s="2"/>
      <c r="H83" s="60">
        <f t="shared" si="1"/>
        <v>11000</v>
      </c>
      <c r="I83" s="77">
        <v>10000</v>
      </c>
      <c r="J83" s="3" t="s">
        <v>278</v>
      </c>
    </row>
    <row r="84" spans="1:10" ht="15.6" x14ac:dyDescent="0.3">
      <c r="A84" s="4">
        <v>6753</v>
      </c>
      <c r="B84" s="27" t="s">
        <v>129</v>
      </c>
      <c r="C84" s="34">
        <v>0</v>
      </c>
      <c r="D84" s="6">
        <v>0</v>
      </c>
      <c r="E84" s="7"/>
      <c r="F84" s="30"/>
      <c r="G84" s="2"/>
      <c r="H84" s="60">
        <f t="shared" si="1"/>
        <v>0</v>
      </c>
      <c r="I84" s="77">
        <v>0</v>
      </c>
    </row>
    <row r="85" spans="1:10" x14ac:dyDescent="0.25">
      <c r="A85" s="4">
        <v>6754</v>
      </c>
      <c r="B85" s="23" t="s">
        <v>130</v>
      </c>
      <c r="C85" s="32">
        <v>0</v>
      </c>
      <c r="D85" s="6">
        <v>0</v>
      </c>
      <c r="E85" s="7"/>
      <c r="F85" s="30"/>
      <c r="G85" s="2"/>
      <c r="H85" s="60">
        <f t="shared" si="1"/>
        <v>0</v>
      </c>
      <c r="I85" s="77">
        <v>0</v>
      </c>
    </row>
    <row r="86" spans="1:10" x14ac:dyDescent="0.25">
      <c r="A86" s="4">
        <v>6755</v>
      </c>
      <c r="B86" s="23" t="s">
        <v>131</v>
      </c>
      <c r="C86" s="32">
        <v>0</v>
      </c>
      <c r="D86" s="6">
        <v>0</v>
      </c>
      <c r="E86" s="7"/>
      <c r="F86" s="30"/>
      <c r="G86" s="2"/>
      <c r="H86" s="60">
        <f t="shared" si="1"/>
        <v>0</v>
      </c>
      <c r="I86" s="77">
        <v>0</v>
      </c>
    </row>
    <row r="87" spans="1:10" s="10" customFormat="1" ht="15.6" x14ac:dyDescent="0.3">
      <c r="A87" s="25" t="s">
        <v>132</v>
      </c>
      <c r="B87" s="25" t="s">
        <v>133</v>
      </c>
      <c r="C87" s="33">
        <f>SUM(C83:C86)</f>
        <v>8700</v>
      </c>
      <c r="D87" s="8">
        <f>SUM(D83:D86)</f>
        <v>10000</v>
      </c>
      <c r="E87" s="9">
        <f>SUM(E83:E86)</f>
        <v>10478</v>
      </c>
      <c r="F87" s="29">
        <f>SUM(F83:F86)</f>
        <v>11000</v>
      </c>
      <c r="G87" s="57">
        <f>SUM(G83:G86)</f>
        <v>0</v>
      </c>
      <c r="H87" s="61">
        <f t="shared" si="1"/>
        <v>11000</v>
      </c>
      <c r="I87" s="79">
        <f>SUM(I83)</f>
        <v>10000</v>
      </c>
    </row>
    <row r="88" spans="1:10" x14ac:dyDescent="0.25">
      <c r="A88" s="4">
        <v>6810</v>
      </c>
      <c r="B88" s="23" t="s">
        <v>134</v>
      </c>
      <c r="C88" s="32">
        <v>0</v>
      </c>
      <c r="D88" s="6">
        <v>0</v>
      </c>
      <c r="E88" s="7"/>
      <c r="F88" s="30"/>
      <c r="G88" s="2"/>
      <c r="H88" s="60">
        <f t="shared" si="1"/>
        <v>0</v>
      </c>
      <c r="I88" s="77"/>
      <c r="J88" s="3" t="s">
        <v>195</v>
      </c>
    </row>
    <row r="89" spans="1:10" x14ac:dyDescent="0.25">
      <c r="A89" s="4">
        <v>6820</v>
      </c>
      <c r="B89" s="23" t="s">
        <v>135</v>
      </c>
      <c r="C89" s="32">
        <v>11000</v>
      </c>
      <c r="D89" s="6">
        <v>11000</v>
      </c>
      <c r="E89" s="7">
        <v>11000</v>
      </c>
      <c r="F89" s="26">
        <v>11000</v>
      </c>
      <c r="G89" s="2"/>
      <c r="H89" s="60">
        <v>0</v>
      </c>
      <c r="I89" s="77">
        <v>0</v>
      </c>
      <c r="J89" s="85" t="s">
        <v>279</v>
      </c>
    </row>
    <row r="90" spans="1:10" x14ac:dyDescent="0.25">
      <c r="A90" s="4">
        <v>6830</v>
      </c>
      <c r="B90" s="23" t="s">
        <v>136</v>
      </c>
      <c r="C90" s="32">
        <v>0</v>
      </c>
      <c r="D90" s="6">
        <v>0</v>
      </c>
      <c r="E90" s="7"/>
      <c r="F90" s="30"/>
      <c r="G90" s="2"/>
      <c r="H90" s="60">
        <f t="shared" si="1"/>
        <v>0</v>
      </c>
      <c r="I90" s="77">
        <v>0</v>
      </c>
    </row>
    <row r="91" spans="1:10" x14ac:dyDescent="0.25">
      <c r="A91" s="4">
        <v>6840</v>
      </c>
      <c r="B91" s="23" t="s">
        <v>137</v>
      </c>
      <c r="C91" s="32">
        <v>0</v>
      </c>
      <c r="D91" s="6">
        <v>0</v>
      </c>
      <c r="E91" s="7"/>
      <c r="F91" s="30"/>
      <c r="G91" s="2"/>
      <c r="H91" s="60">
        <f t="shared" si="1"/>
        <v>0</v>
      </c>
      <c r="I91" s="77">
        <v>0</v>
      </c>
    </row>
    <row r="92" spans="1:10" s="10" customFormat="1" ht="15.6" x14ac:dyDescent="0.3">
      <c r="A92" s="25" t="s">
        <v>138</v>
      </c>
      <c r="B92" s="25" t="s">
        <v>139</v>
      </c>
      <c r="C92" s="33">
        <f>SUM(C88:C91)</f>
        <v>11000</v>
      </c>
      <c r="D92" s="8">
        <v>11000</v>
      </c>
      <c r="E92" s="9">
        <f>SUM(E88:E91)</f>
        <v>11000</v>
      </c>
      <c r="F92" s="29">
        <f>SUM(F89:F91)</f>
        <v>11000</v>
      </c>
      <c r="G92" s="55">
        <f>SUM(G89:G91)</f>
        <v>0</v>
      </c>
      <c r="H92" s="61">
        <f t="shared" si="1"/>
        <v>11000</v>
      </c>
      <c r="I92" s="29">
        <f>SUM(I89:I91)</f>
        <v>0</v>
      </c>
    </row>
    <row r="93" spans="1:10" x14ac:dyDescent="0.25">
      <c r="A93" s="4">
        <v>6851</v>
      </c>
      <c r="B93" s="23" t="s">
        <v>140</v>
      </c>
      <c r="C93" s="32">
        <v>2309</v>
      </c>
      <c r="D93" s="6">
        <v>2117</v>
      </c>
      <c r="E93" s="7">
        <v>2102.5</v>
      </c>
      <c r="F93" s="26">
        <v>2117</v>
      </c>
      <c r="G93" s="7">
        <v>1590.5</v>
      </c>
      <c r="H93" s="60">
        <f t="shared" si="1"/>
        <v>526.5</v>
      </c>
      <c r="I93" s="83">
        <v>2186</v>
      </c>
      <c r="J93" s="85" t="s">
        <v>280</v>
      </c>
    </row>
    <row r="94" spans="1:10" x14ac:dyDescent="0.25">
      <c r="A94" s="4">
        <v>6852</v>
      </c>
      <c r="B94" s="23" t="s">
        <v>141</v>
      </c>
      <c r="C94" s="32">
        <v>943</v>
      </c>
      <c r="D94" s="6">
        <v>1085</v>
      </c>
      <c r="E94" s="7">
        <v>1090</v>
      </c>
      <c r="F94" s="26">
        <v>1085</v>
      </c>
      <c r="G94" s="7">
        <v>795.25</v>
      </c>
      <c r="H94" s="60">
        <f t="shared" si="1"/>
        <v>289.75</v>
      </c>
      <c r="I94" s="83">
        <v>991</v>
      </c>
    </row>
    <row r="95" spans="1:10" x14ac:dyDescent="0.25">
      <c r="A95" s="4">
        <v>6853</v>
      </c>
      <c r="B95" s="23" t="s">
        <v>142</v>
      </c>
      <c r="C95" s="32">
        <v>14947</v>
      </c>
      <c r="D95" s="6">
        <v>18197</v>
      </c>
      <c r="E95" s="7">
        <v>12475</v>
      </c>
      <c r="F95" s="26">
        <v>18197</v>
      </c>
      <c r="G95" s="7">
        <v>10206.75</v>
      </c>
      <c r="H95" s="60">
        <f t="shared" si="1"/>
        <v>7990.25</v>
      </c>
      <c r="I95" s="83">
        <v>17591</v>
      </c>
    </row>
    <row r="96" spans="1:10" x14ac:dyDescent="0.25">
      <c r="A96" s="4">
        <v>6854</v>
      </c>
      <c r="B96" s="23" t="s">
        <v>143</v>
      </c>
      <c r="C96" s="32">
        <v>7420</v>
      </c>
      <c r="D96" s="6">
        <v>8420</v>
      </c>
      <c r="E96" s="7">
        <v>8776.5</v>
      </c>
      <c r="F96" s="26">
        <v>8420</v>
      </c>
      <c r="G96" s="7">
        <v>7060.75</v>
      </c>
      <c r="H96" s="60">
        <f t="shared" si="1"/>
        <v>1359.25</v>
      </c>
      <c r="I96" s="83">
        <v>9977</v>
      </c>
    </row>
    <row r="97" spans="1:10" x14ac:dyDescent="0.25">
      <c r="A97" s="4">
        <v>6855</v>
      </c>
      <c r="B97" s="23" t="s">
        <v>144</v>
      </c>
      <c r="C97" s="32">
        <v>127</v>
      </c>
      <c r="D97" s="6">
        <v>305</v>
      </c>
      <c r="E97" s="7">
        <v>675</v>
      </c>
      <c r="F97" s="26">
        <v>305</v>
      </c>
      <c r="G97" s="7">
        <v>637</v>
      </c>
      <c r="H97" s="60">
        <f t="shared" si="1"/>
        <v>-332</v>
      </c>
      <c r="I97" s="83">
        <v>1068</v>
      </c>
    </row>
    <row r="98" spans="1:10" x14ac:dyDescent="0.25">
      <c r="A98" s="4">
        <v>6857</v>
      </c>
      <c r="B98" s="23" t="s">
        <v>145</v>
      </c>
      <c r="C98" s="32">
        <v>0</v>
      </c>
      <c r="D98" s="6">
        <v>0</v>
      </c>
      <c r="E98" s="7"/>
      <c r="F98" s="30"/>
      <c r="G98" s="2"/>
      <c r="H98" s="60">
        <f t="shared" si="1"/>
        <v>0</v>
      </c>
      <c r="I98" s="77">
        <v>0</v>
      </c>
    </row>
    <row r="99" spans="1:10" s="10" customFormat="1" ht="15.6" x14ac:dyDescent="0.3">
      <c r="A99" s="25" t="s">
        <v>146</v>
      </c>
      <c r="B99" s="25" t="s">
        <v>147</v>
      </c>
      <c r="C99" s="33">
        <f>SUM(C93:C98)</f>
        <v>25746</v>
      </c>
      <c r="D99" s="8">
        <f>SUM(D93:D98)</f>
        <v>30124</v>
      </c>
      <c r="E99" s="9">
        <f>SUM(E93:E98)</f>
        <v>25119</v>
      </c>
      <c r="F99" s="29">
        <f>SUM(F93:F98)</f>
        <v>30124</v>
      </c>
      <c r="G99" s="55">
        <f>SUM(G93:G98)</f>
        <v>20290.25</v>
      </c>
      <c r="H99" s="61">
        <f t="shared" si="1"/>
        <v>9833.75</v>
      </c>
      <c r="I99" s="79">
        <f>SUM(I93:I98)</f>
        <v>31813</v>
      </c>
    </row>
    <row r="100" spans="1:10" x14ac:dyDescent="0.25">
      <c r="A100" s="4">
        <v>6910</v>
      </c>
      <c r="B100" s="23" t="s">
        <v>148</v>
      </c>
      <c r="C100" s="32">
        <v>0</v>
      </c>
      <c r="D100" s="6">
        <v>0</v>
      </c>
      <c r="E100" s="7"/>
      <c r="F100" s="30"/>
      <c r="G100" s="2"/>
      <c r="H100" s="60">
        <f t="shared" si="1"/>
        <v>0</v>
      </c>
      <c r="I100" s="77">
        <v>0</v>
      </c>
    </row>
    <row r="101" spans="1:10" x14ac:dyDescent="0.25">
      <c r="A101" s="4">
        <v>6920</v>
      </c>
      <c r="B101" s="23" t="s">
        <v>149</v>
      </c>
      <c r="C101" s="32">
        <v>0</v>
      </c>
      <c r="D101" s="6">
        <v>0</v>
      </c>
      <c r="E101" s="7"/>
      <c r="F101" s="30"/>
      <c r="G101" s="2"/>
      <c r="H101" s="60">
        <f t="shared" si="1"/>
        <v>0</v>
      </c>
      <c r="I101" s="77">
        <v>0</v>
      </c>
    </row>
    <row r="102" spans="1:10" x14ac:dyDescent="0.25">
      <c r="A102" s="4">
        <v>6930</v>
      </c>
      <c r="B102" s="23" t="s">
        <v>150</v>
      </c>
      <c r="C102" s="32">
        <v>0</v>
      </c>
      <c r="D102" s="6">
        <v>0</v>
      </c>
      <c r="E102" s="7"/>
      <c r="F102" s="30"/>
      <c r="G102" s="2"/>
      <c r="H102" s="60">
        <f t="shared" si="1"/>
        <v>0</v>
      </c>
      <c r="I102" s="77">
        <v>0</v>
      </c>
    </row>
    <row r="103" spans="1:10" x14ac:dyDescent="0.25">
      <c r="A103" s="4">
        <v>6945</v>
      </c>
      <c r="B103" s="23" t="s">
        <v>151</v>
      </c>
      <c r="C103" s="32">
        <v>0</v>
      </c>
      <c r="D103" s="6">
        <v>0</v>
      </c>
      <c r="E103" s="7"/>
      <c r="F103" s="30"/>
      <c r="G103" s="2"/>
      <c r="H103" s="60">
        <f t="shared" si="1"/>
        <v>0</v>
      </c>
      <c r="I103" s="77">
        <v>0</v>
      </c>
    </row>
    <row r="104" spans="1:10" ht="15.6" x14ac:dyDescent="0.3">
      <c r="A104" s="25" t="s">
        <v>152</v>
      </c>
      <c r="B104" s="25" t="s">
        <v>151</v>
      </c>
      <c r="C104" s="33">
        <f>SUM(C100:C103)</f>
        <v>0</v>
      </c>
      <c r="D104" s="8">
        <v>0</v>
      </c>
      <c r="E104" s="9"/>
      <c r="F104" s="30"/>
      <c r="G104" s="2"/>
      <c r="H104" s="60">
        <f t="shared" si="1"/>
        <v>0</v>
      </c>
      <c r="I104" s="77">
        <v>0</v>
      </c>
    </row>
    <row r="105" spans="1:10" s="10" customFormat="1" ht="15.6" x14ac:dyDescent="0.3">
      <c r="A105" s="25" t="s">
        <v>153</v>
      </c>
      <c r="B105" s="25" t="s">
        <v>154</v>
      </c>
      <c r="C105" s="37">
        <v>331803</v>
      </c>
      <c r="D105" s="8">
        <f>SUM(D99+D92+D87+D82+D77+D71+D69+D64+D56+D51+D46+D29+D26+D22)</f>
        <v>353496</v>
      </c>
      <c r="E105" s="9">
        <f>SUM(E99+E92+E87+E82+E77+E71+E69+E64+E56+E51+E46+E29+E26+E22)</f>
        <v>363216.64000000001</v>
      </c>
      <c r="F105" s="38">
        <v>354024</v>
      </c>
      <c r="G105" s="9">
        <f>SUM(G99+G92+G87+G82+G77+G71+G69+G64+G56+G51+G46+G29+G26+G22)</f>
        <v>137321.02000000002</v>
      </c>
      <c r="H105" s="19">
        <f>SUM(H99+H92+H87+H82+H77+H71+H69+H64+H56+H51+H46+H29+H26+H22)</f>
        <v>232451.98</v>
      </c>
      <c r="I105" s="38">
        <f>SUM(I99+I92+I87+I82+I77+I71+I69+I64+I56+I51+I46+I29+I26+I22)</f>
        <v>308989</v>
      </c>
      <c r="J105" s="10" t="s">
        <v>282</v>
      </c>
    </row>
    <row r="106" spans="1:10" ht="15.6" x14ac:dyDescent="0.3">
      <c r="A106" s="25" t="s">
        <v>155</v>
      </c>
      <c r="B106" s="25" t="s">
        <v>156</v>
      </c>
      <c r="C106" s="33"/>
      <c r="D106" s="6">
        <v>0</v>
      </c>
      <c r="E106" s="7"/>
      <c r="F106" s="30"/>
      <c r="G106" s="2"/>
      <c r="H106" s="60">
        <f t="shared" si="1"/>
        <v>0</v>
      </c>
      <c r="I106" s="77">
        <v>0</v>
      </c>
      <c r="J106" s="3" t="s">
        <v>196</v>
      </c>
    </row>
    <row r="107" spans="1:10" ht="15.6" x14ac:dyDescent="0.3">
      <c r="A107" s="25" t="s">
        <v>157</v>
      </c>
      <c r="B107" s="25" t="s">
        <v>158</v>
      </c>
      <c r="C107" s="33"/>
      <c r="D107" s="5"/>
      <c r="E107" s="14"/>
      <c r="F107" s="30"/>
      <c r="G107" s="2"/>
      <c r="H107" s="60">
        <f t="shared" si="1"/>
        <v>0</v>
      </c>
      <c r="I107" s="77">
        <v>0</v>
      </c>
      <c r="J107" s="3" t="s">
        <v>188</v>
      </c>
    </row>
    <row r="108" spans="1:10" ht="46.8" x14ac:dyDescent="0.3">
      <c r="A108" s="25" t="s">
        <v>159</v>
      </c>
      <c r="B108" s="31" t="s">
        <v>160</v>
      </c>
      <c r="C108" s="35"/>
      <c r="D108" s="6">
        <v>0</v>
      </c>
      <c r="E108" s="7"/>
      <c r="F108" s="30"/>
      <c r="G108" s="2"/>
      <c r="H108" s="60">
        <f t="shared" si="1"/>
        <v>0</v>
      </c>
      <c r="I108" s="77">
        <v>0</v>
      </c>
      <c r="J108" s="3" t="s">
        <v>188</v>
      </c>
    </row>
    <row r="109" spans="1:10" ht="15.6" x14ac:dyDescent="0.3">
      <c r="A109" s="25" t="s">
        <v>46</v>
      </c>
      <c r="B109" s="25" t="s">
        <v>161</v>
      </c>
      <c r="C109" s="33"/>
      <c r="D109" s="5"/>
      <c r="E109" s="14"/>
      <c r="F109" s="30"/>
      <c r="G109" s="2"/>
      <c r="H109" s="60">
        <f t="shared" si="1"/>
        <v>0</v>
      </c>
      <c r="I109" s="77">
        <v>0</v>
      </c>
      <c r="J109" s="3" t="s">
        <v>197</v>
      </c>
    </row>
    <row r="110" spans="1:10" ht="15.6" x14ac:dyDescent="0.3">
      <c r="A110" s="23"/>
      <c r="B110" s="23" t="s">
        <v>162</v>
      </c>
      <c r="C110" s="32">
        <v>331803</v>
      </c>
      <c r="D110" s="6">
        <v>353495.88980416418</v>
      </c>
      <c r="E110" s="9">
        <v>363217</v>
      </c>
      <c r="F110" s="26">
        <f>SUM(F105:F108)</f>
        <v>354024</v>
      </c>
      <c r="G110" s="58">
        <f>SUM(G105:G108)</f>
        <v>137321.02000000002</v>
      </c>
      <c r="H110" s="60">
        <f t="shared" si="1"/>
        <v>216702.97999999998</v>
      </c>
      <c r="I110" s="26">
        <f>SUM(I105:I108)</f>
        <v>308989</v>
      </c>
    </row>
    <row r="111" spans="1:10" x14ac:dyDescent="0.25">
      <c r="A111" s="123" t="s">
        <v>163</v>
      </c>
      <c r="B111" s="23" t="s">
        <v>164</v>
      </c>
      <c r="C111" s="32">
        <v>1500</v>
      </c>
      <c r="D111" s="6">
        <v>1500</v>
      </c>
      <c r="E111" s="7">
        <v>0</v>
      </c>
      <c r="F111" s="26">
        <v>1500</v>
      </c>
      <c r="G111" s="136">
        <v>3000</v>
      </c>
      <c r="H111" s="59"/>
      <c r="I111" s="87"/>
    </row>
    <row r="112" spans="1:10" x14ac:dyDescent="0.25">
      <c r="A112" s="124"/>
      <c r="B112" s="23" t="s">
        <v>165</v>
      </c>
      <c r="C112" s="32">
        <v>20000</v>
      </c>
      <c r="D112" s="6">
        <v>20000</v>
      </c>
      <c r="E112" s="7">
        <v>63658.720000000001</v>
      </c>
      <c r="F112" s="26">
        <v>20000</v>
      </c>
      <c r="G112" s="136">
        <v>8415.02</v>
      </c>
      <c r="H112" s="59"/>
      <c r="I112" s="87">
        <v>35000</v>
      </c>
      <c r="J112" s="3" t="s">
        <v>281</v>
      </c>
    </row>
    <row r="113" spans="1:10" x14ac:dyDescent="0.25">
      <c r="A113" s="124"/>
      <c r="B113" s="23" t="s">
        <v>166</v>
      </c>
      <c r="C113" s="32">
        <v>0</v>
      </c>
      <c r="D113" s="6">
        <v>0</v>
      </c>
      <c r="E113" s="7"/>
      <c r="F113" s="30"/>
      <c r="G113" s="2"/>
      <c r="H113" s="59"/>
      <c r="I113" s="87">
        <v>0</v>
      </c>
      <c r="J113" s="3" t="s">
        <v>221</v>
      </c>
    </row>
    <row r="114" spans="1:10" ht="15.6" x14ac:dyDescent="0.3">
      <c r="A114" s="23"/>
      <c r="B114" s="25" t="s">
        <v>167</v>
      </c>
      <c r="C114" s="33">
        <f>SUM(C110-C111-C112-C113)</f>
        <v>310303</v>
      </c>
      <c r="D114" s="8">
        <f>SUM(D110-D111-D112-D113)</f>
        <v>331995.88980416418</v>
      </c>
      <c r="E114" s="9">
        <f>SUM(E110-E111-E112-E113)</f>
        <v>299558.28000000003</v>
      </c>
      <c r="F114" s="29">
        <f>F110-F111-F112-F113</f>
        <v>332524</v>
      </c>
      <c r="G114" s="55">
        <f>G110-G111-G112-G113</f>
        <v>125906.00000000001</v>
      </c>
      <c r="H114" s="64">
        <f>H110-H111-H112-H113</f>
        <v>216702.97999999998</v>
      </c>
      <c r="I114" s="29">
        <f>I110-I111-I112-I113</f>
        <v>273989</v>
      </c>
    </row>
    <row r="115" spans="1:10" ht="15.6" x14ac:dyDescent="0.3">
      <c r="A115" s="25" t="s">
        <v>168</v>
      </c>
      <c r="B115" s="25" t="s">
        <v>169</v>
      </c>
      <c r="C115" s="33">
        <v>935078</v>
      </c>
      <c r="D115" s="8">
        <v>1117961.4267211</v>
      </c>
      <c r="E115" s="9">
        <v>1095017</v>
      </c>
      <c r="F115" s="8">
        <v>1110435</v>
      </c>
      <c r="G115" s="97">
        <v>1006190</v>
      </c>
      <c r="H115" s="19">
        <f>SUM(F115-G115)</f>
        <v>104245</v>
      </c>
      <c r="I115" s="64">
        <f>Highway!J81</f>
        <v>976637</v>
      </c>
    </row>
    <row r="116" spans="1:10" ht="15.6" x14ac:dyDescent="0.3">
      <c r="A116" s="23"/>
      <c r="B116" s="25" t="s">
        <v>170</v>
      </c>
      <c r="C116" s="33">
        <f>SUM(C114:C115)</f>
        <v>1245381</v>
      </c>
      <c r="D116" s="8">
        <v>1449957.31652526</v>
      </c>
      <c r="E116" s="9">
        <f>SUM(E114:E115)</f>
        <v>1394575.28</v>
      </c>
      <c r="F116" s="6">
        <f>SUM(F114:F115)</f>
        <v>1442959</v>
      </c>
      <c r="G116" s="9">
        <f>SUM(G114:G115)</f>
        <v>1132096</v>
      </c>
      <c r="H116" s="61">
        <f>SUM(H114:H115)</f>
        <v>320947.98</v>
      </c>
      <c r="I116" s="61">
        <f>SUM(I114:I115)</f>
        <v>1250626</v>
      </c>
    </row>
    <row r="118" spans="1:10" x14ac:dyDescent="0.25">
      <c r="C118" s="3"/>
    </row>
  </sheetData>
  <mergeCells count="2">
    <mergeCell ref="A111:A113"/>
    <mergeCell ref="A1:F1"/>
  </mergeCells>
  <printOptions gridLines="1"/>
  <pageMargins left="0.25" right="0.25" top="0.75" bottom="0.75" header="0.3" footer="0.3"/>
  <pageSetup paperSize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76917-56D4-4A4C-AA15-07E112B07580}">
  <dimension ref="A1:D29"/>
  <sheetViews>
    <sheetView workbookViewId="0">
      <selection activeCell="B2" sqref="B2"/>
    </sheetView>
  </sheetViews>
  <sheetFormatPr defaultRowHeight="13.2" x14ac:dyDescent="0.25"/>
  <cols>
    <col min="1" max="1" width="3.5546875" customWidth="1"/>
    <col min="2" max="2" width="37.44140625" customWidth="1"/>
    <col min="3" max="4" width="11.33203125" style="70" bestFit="1" customWidth="1"/>
  </cols>
  <sheetData>
    <row r="1" spans="1:3" x14ac:dyDescent="0.25">
      <c r="A1" s="67" t="s">
        <v>238</v>
      </c>
    </row>
    <row r="2" spans="1:3" x14ac:dyDescent="0.25">
      <c r="B2" t="s">
        <v>223</v>
      </c>
      <c r="C2" s="70">
        <v>500</v>
      </c>
    </row>
    <row r="3" spans="1:3" x14ac:dyDescent="0.25">
      <c r="B3" t="s">
        <v>224</v>
      </c>
      <c r="C3" s="70">
        <v>500</v>
      </c>
    </row>
    <row r="4" spans="1:3" x14ac:dyDescent="0.25">
      <c r="B4" t="s">
        <v>225</v>
      </c>
      <c r="C4" s="70">
        <v>500</v>
      </c>
    </row>
    <row r="5" spans="1:3" x14ac:dyDescent="0.25">
      <c r="B5" t="s">
        <v>226</v>
      </c>
      <c r="C5" s="70">
        <v>250</v>
      </c>
    </row>
    <row r="6" spans="1:3" x14ac:dyDescent="0.25">
      <c r="B6" t="s">
        <v>227</v>
      </c>
      <c r="C6" s="70">
        <v>91</v>
      </c>
    </row>
    <row r="7" spans="1:3" x14ac:dyDescent="0.25">
      <c r="B7" t="s">
        <v>293</v>
      </c>
      <c r="C7" s="70">
        <v>500</v>
      </c>
    </row>
    <row r="8" spans="1:3" x14ac:dyDescent="0.25">
      <c r="B8" t="s">
        <v>228</v>
      </c>
      <c r="C8" s="70">
        <v>790</v>
      </c>
    </row>
    <row r="9" spans="1:3" x14ac:dyDescent="0.25">
      <c r="B9" t="s">
        <v>229</v>
      </c>
      <c r="C9" s="70">
        <v>2000</v>
      </c>
    </row>
    <row r="10" spans="1:3" x14ac:dyDescent="0.25">
      <c r="B10" t="s">
        <v>230</v>
      </c>
      <c r="C10" s="70">
        <v>200</v>
      </c>
    </row>
    <row r="11" spans="1:3" x14ac:dyDescent="0.25">
      <c r="B11" t="s">
        <v>231</v>
      </c>
      <c r="C11" s="70">
        <v>2500</v>
      </c>
    </row>
    <row r="12" spans="1:3" x14ac:dyDescent="0.25">
      <c r="B12" t="s">
        <v>232</v>
      </c>
      <c r="C12" s="70">
        <v>2500</v>
      </c>
    </row>
    <row r="13" spans="1:3" x14ac:dyDescent="0.25">
      <c r="B13" t="s">
        <v>292</v>
      </c>
      <c r="C13" s="70">
        <v>1900</v>
      </c>
    </row>
    <row r="14" spans="1:3" x14ac:dyDescent="0.25">
      <c r="B14" t="s">
        <v>233</v>
      </c>
      <c r="C14" s="70">
        <v>200</v>
      </c>
    </row>
    <row r="15" spans="1:3" x14ac:dyDescent="0.25">
      <c r="B15" t="s">
        <v>234</v>
      </c>
      <c r="C15" s="70">
        <v>550</v>
      </c>
    </row>
    <row r="16" spans="1:3" x14ac:dyDescent="0.25">
      <c r="B16" t="s">
        <v>291</v>
      </c>
      <c r="C16" s="70">
        <v>750</v>
      </c>
    </row>
    <row r="17" spans="1:4" x14ac:dyDescent="0.25">
      <c r="B17" t="s">
        <v>235</v>
      </c>
      <c r="C17" s="70">
        <v>4500</v>
      </c>
    </row>
    <row r="18" spans="1:4" x14ac:dyDescent="0.25">
      <c r="B18" t="s">
        <v>236</v>
      </c>
      <c r="C18" s="70">
        <v>700</v>
      </c>
    </row>
    <row r="19" spans="1:4" x14ac:dyDescent="0.25">
      <c r="B19" t="s">
        <v>237</v>
      </c>
      <c r="C19" s="70">
        <v>1500</v>
      </c>
      <c r="D19" s="70">
        <f>SUM(C2:C19)</f>
        <v>20431</v>
      </c>
    </row>
    <row r="21" spans="1:4" x14ac:dyDescent="0.25">
      <c r="A21" s="126" t="s">
        <v>239</v>
      </c>
      <c r="B21" s="126"/>
    </row>
    <row r="22" spans="1:4" x14ac:dyDescent="0.25">
      <c r="B22" s="67" t="s">
        <v>240</v>
      </c>
      <c r="C22" s="70">
        <v>15990</v>
      </c>
    </row>
    <row r="23" spans="1:4" x14ac:dyDescent="0.25">
      <c r="B23" s="67" t="s">
        <v>241</v>
      </c>
      <c r="C23" s="70">
        <v>4000</v>
      </c>
      <c r="D23" s="70">
        <f>SUM(C22:C23)</f>
        <v>19990</v>
      </c>
    </row>
    <row r="25" spans="1:4" x14ac:dyDescent="0.25">
      <c r="A25" s="67" t="s">
        <v>242</v>
      </c>
    </row>
    <row r="26" spans="1:4" x14ac:dyDescent="0.25">
      <c r="B26" s="67" t="s">
        <v>243</v>
      </c>
      <c r="C26" s="70">
        <v>342.95</v>
      </c>
    </row>
    <row r="27" spans="1:4" x14ac:dyDescent="0.25">
      <c r="B27" s="67" t="s">
        <v>244</v>
      </c>
      <c r="C27" s="70">
        <v>3818.87</v>
      </c>
    </row>
    <row r="28" spans="1:4" x14ac:dyDescent="0.25">
      <c r="B28" s="67" t="s">
        <v>245</v>
      </c>
      <c r="C28" s="70">
        <v>15253.58</v>
      </c>
    </row>
    <row r="29" spans="1:4" x14ac:dyDescent="0.25">
      <c r="B29" s="67" t="s">
        <v>246</v>
      </c>
      <c r="C29" s="70">
        <v>1240</v>
      </c>
    </row>
  </sheetData>
  <mergeCells count="1">
    <mergeCell ref="A21:B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Highway</vt:lpstr>
      <vt:lpstr>Select Board</vt:lpstr>
      <vt:lpstr>Voted articles self funded</vt:lpstr>
      <vt:lpstr>Highway!Print_Area</vt:lpstr>
      <vt:lpstr>'Select Board'!Print_Area</vt:lpstr>
      <vt:lpstr>Highway!Print_Titles</vt:lpstr>
      <vt:lpstr>'Select Board'!Print_Titles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townclerk</dc:creator>
  <cp:lastModifiedBy>Roza Podlaski</cp:lastModifiedBy>
  <cp:lastPrinted>2022-11-30T15:58:50Z</cp:lastPrinted>
  <dcterms:created xsi:type="dcterms:W3CDTF">2021-12-14T20:35:57Z</dcterms:created>
  <dcterms:modified xsi:type="dcterms:W3CDTF">2023-01-25T02:26:00Z</dcterms:modified>
</cp:coreProperties>
</file>